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firstSheet="1" activeTab="1"/>
  </bookViews>
  <sheets>
    <sheet name="Meny" sheetId="1" state="hidden" r:id="rId1"/>
    <sheet name="Kontoplan" sheetId="2" r:id="rId2"/>
    <sheet name="Hjelp og forklaring" sheetId="3" r:id="rId3"/>
    <sheet name="Pivot" sheetId="4" r:id="rId4"/>
    <sheet name="Skjema" sheetId="5" r:id="rId5"/>
  </sheets>
  <definedNames/>
  <calcPr fullCalcOnLoad="1"/>
  <pivotCaches>
    <pivotCache cacheId="5" r:id="rId6"/>
  </pivotCaches>
</workbook>
</file>

<file path=xl/sharedStrings.xml><?xml version="1.0" encoding="utf-8"?>
<sst xmlns="http://schemas.openxmlformats.org/spreadsheetml/2006/main" count="780" uniqueCount="509">
  <si>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</si>
  <si>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</si>
  <si>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</si>
  <si>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</si>
  <si>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</si>
  <si>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</si>
  <si>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</si>
  <si>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</si>
  <si>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</si>
  <si>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</si>
  <si>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</si>
  <si>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</si>
  <si>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</si>
  <si>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</si>
  <si>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</si>
  <si>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</si>
  <si>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</si>
  <si>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</si>
  <si>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</si>
  <si>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</si>
  <si>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</si>
  <si>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</si>
  <si>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</si>
  <si>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</si>
  <si>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</si>
  <si>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</si>
  <si>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Skolens personalkostnader i % kommer fram ved å fylle ut posten ”Skolens totale kostnadsutgifter.”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</si>
  <si>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</si>
  <si>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</si>
  <si>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</si>
  <si>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</si>
  <si>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</si>
  <si>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</si>
  <si>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</si>
  <si>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</si>
  <si>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</si>
  <si>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</si>
  <si>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</si>
  <si>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</si>
  <si>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</si>
  <si>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</si>
  <si>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</si>
  <si>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</si>
  <si>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</si>
  <si>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</si>
  <si>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</si>
  <si>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</si>
  <si>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</si>
  <si>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</si>
  <si>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</si>
  <si>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</si>
  <si>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</si>
  <si>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</si>
  <si>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</si>
  <si>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</si>
  <si>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</si>
  <si>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</si>
  <si>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</si>
  <si>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</si>
  <si>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</si>
  <si>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</si>
  <si>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</si>
  <si>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</si>
  <si>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</si>
  <si>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</si>
  <si>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</si>
  <si>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</si>
  <si>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</si>
  <si>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</si>
  <si>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</si>
  <si>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</si>
  <si>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</si>
  <si>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</si>
  <si>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</si>
  <si>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</si>
  <si>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</si>
  <si>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</si>
  <si>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</si>
  <si>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</si>
  <si>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</si>
  <si>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</si>
  <si>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</si>
  <si>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</si>
  <si>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</si>
  <si>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</si>
  <si>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</si>
  <si>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</si>
  <si>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</si>
  <si>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</si>
  <si>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</si>
  <si>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</si>
  <si>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</si>
  <si>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</si>
  <si>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</si>
  <si>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</si>
  <si>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</si>
  <si>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</si>
  <si>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</si>
  <si>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</si>
  <si>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</si>
  <si>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</si>
  <si>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</si>
  <si>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</si>
  <si>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</si>
  <si>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</si>
  <si>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</si>
  <si>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</si>
  <si>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</si>
  <si>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</si>
  <si>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</si>
  <si>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</si>
  <si>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</si>
  <si>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</si>
  <si>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</si>
  <si>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</si>
  <si>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</si>
  <si>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</si>
  <si>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</si>
  <si>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</si>
  <si>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</si>
  <si>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</si>
  <si>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</si>
  <si>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</si>
  <si>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</si>
  <si>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</si>
  <si>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</si>
  <si>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</si>
  <si>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</si>
  <si>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</si>
  <si>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</si>
  <si>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</si>
  <si>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</si>
  <si>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</si>
  <si>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</si>
  <si>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</si>
  <si>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</si>
  <si>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</si>
  <si>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</si>
  <si>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</si>
  <si>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</si>
  <si>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</si>
  <si>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</si>
  <si>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</si>
  <si>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</si>
  <si>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</si>
  <si>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</si>
  <si>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</si>
  <si>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</si>
  <si>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</si>
  <si>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</si>
  <si>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</si>
  <si>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</si>
  <si>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</si>
  <si>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</si>
  <si>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</si>
  <si>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</si>
  <si>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</si>
  <si>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</si>
  <si>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</si>
  <si>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</si>
  <si>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</si>
  <si>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</si>
  <si>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</si>
  <si>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</si>
  <si>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</si>
  <si>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</si>
  <si>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</si>
  <si>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</si>
  <si>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</si>
  <si>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</si>
  <si>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</si>
  <si>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</si>
  <si>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</si>
  <si>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</si>
  <si>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</si>
  <si>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</si>
  <si>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</si>
  <si>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</si>
  <si>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</si>
  <si>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</si>
  <si>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</si>
  <si>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</si>
  <si>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</si>
  <si>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</si>
  <si>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</si>
  <si>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</si>
  <si>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</si>
  <si>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</si>
  <si>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</si>
  <si>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</si>
  <si>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</si>
  <si>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</si>
  <si>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</si>
  <si>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</si>
  <si>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</si>
  <si>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</si>
  <si>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</si>
  <si>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</si>
  <si>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</si>
  <si>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</si>
  <si>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</si>
  <si>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</si>
  <si>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</si>
  <si>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</si>
  <si>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</si>
  <si>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</si>
  <si>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</si>
  <si>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</si>
  <si>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</si>
  <si>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</si>
  <si>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</si>
  <si>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</si>
  <si>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</si>
  <si>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</si>
  <si>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</si>
  <si>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</si>
  <si>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</si>
  <si>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</si>
  <si>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</si>
  <si>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</si>
  <si>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</si>
  <si>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</si>
  <si>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</si>
  <si>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</si>
  <si>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</si>
  <si>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</si>
  <si>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</si>
  <si>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</si>
  <si>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</si>
  <si>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</si>
  <si>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</si>
  <si>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</si>
  <si>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</si>
  <si>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</si>
  <si>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</si>
  <si>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</si>
  <si>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</si>
  <si>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</si>
  <si>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</si>
  <si>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</si>
  <si>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</si>
  <si>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</si>
  <si>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</si>
  <si>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</si>
  <si>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</si>
  <si>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</si>
  <si>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</si>
  <si>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</si>
  <si>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</si>
  <si>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</si>
  <si>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</si>
  <si>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</si>
  <si>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</si>
  <si>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</si>
  <si>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</si>
  <si>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</si>
  <si>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</si>
  <si>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</si>
  <si>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</si>
  <si>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</si>
  <si>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</si>
  <si>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</si>
  <si>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</si>
  <si>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</si>
  <si>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</si>
  <si>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</si>
  <si>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</si>
  <si>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</si>
  <si>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</si>
  <si>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</si>
  <si>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</si>
  <si>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</si>
  <si>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</si>
  <si>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</si>
  <si>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</si>
  <si>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</si>
  <si>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</si>
  <si>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</si>
  <si>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</si>
  <si>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</si>
  <si>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</si>
  <si>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</si>
  <si>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</si>
  <si>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</si>
  <si>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</si>
  <si>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</si>
  <si>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</si>
  <si>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</si>
  <si>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</si>
  <si>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</si>
  <si>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</si>
  <si>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</si>
  <si>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</si>
  <si>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</si>
  <si>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</si>
  <si>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</si>
  <si>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</si>
  <si>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</si>
  <si>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</si>
  <si>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</si>
  <si>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</si>
  <si>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</si>
  <si>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</si>
  <si>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</si>
  <si>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</si>
  <si>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</si>
  <si>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</si>
  <si>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</si>
  <si>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</si>
  <si>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</si>
  <si>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</si>
  <si>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</si>
  <si>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</si>
  <si>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</si>
  <si>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</si>
  <si>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</si>
  <si>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</si>
  <si>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</si>
  <si>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</si>
  <si>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</si>
  <si>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</si>
  <si>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</si>
  <si>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</si>
  <si>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</si>
  <si>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</si>
  <si>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</si>
  <si>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</si>
  <si>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</si>
  <si>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</si>
  <si>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</si>
  <si>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</si>
  <si>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</si>
  <si>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</si>
  <si>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</si>
  <si>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</si>
  <si>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</si>
  <si>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</si>
  <si>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</si>
  <si>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</si>
  <si>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</si>
  <si>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</si>
  <si>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</si>
  <si>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</si>
  <si>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</si>
  <si>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</si>
  <si>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</si>
  <si>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</si>
  <si>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</si>
  <si>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</si>
  <si>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</si>
  <si>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</si>
  <si>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</si>
  <si>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</si>
  <si>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</si>
  <si>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</si>
  <si>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</si>
  <si>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</si>
  <si>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</si>
  <si>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</si>
  <si>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</si>
  <si>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</si>
  <si>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</si>
  <si>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</si>
  <si>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</si>
  <si>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</si>
  <si>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t>Elevinnbetaling undervisning</t>
  </si>
  <si>
    <t xml:space="preserve">Kolonne H skal i utgangspunktet ikke røres </t>
  </si>
  <si>
    <t>Nå kan dere lagre filen og maile den til johan@ikf.no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</si>
  <si>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</si>
  <si>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</si>
  <si>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</si>
  <si>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</si>
  <si>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</si>
  <si>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</si>
  <si>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</si>
  <si>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</si>
  <si>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</si>
  <si>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</si>
  <si>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</si>
  <si>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</si>
  <si>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</si>
  <si>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</si>
  <si>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</si>
  <si>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</si>
  <si>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</si>
  <si>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</si>
  <si>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</si>
  <si>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</si>
  <si>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</si>
  <si>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</si>
  <si>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</si>
  <si>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</si>
  <si>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</si>
  <si>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</si>
  <si>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</si>
  <si>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</si>
  <si>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</si>
  <si>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</si>
  <si>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</si>
  <si>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</si>
  <si>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</si>
  <si>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</si>
  <si>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</si>
  <si>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</si>
  <si>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</si>
  <si>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</si>
  <si>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</si>
  <si>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</si>
  <si>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</si>
  <si>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</si>
  <si>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</si>
  <si>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</si>
  <si>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</si>
  <si>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</si>
  <si>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</si>
  <si>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</si>
  <si>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</si>
  <si>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</si>
  <si>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</si>
  <si>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</si>
  <si>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</si>
  <si>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</si>
  <si>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</si>
  <si>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</si>
  <si>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</si>
  <si>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</si>
  <si>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</si>
  <si>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</si>
  <si>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</si>
  <si>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</si>
  <si>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</si>
  <si>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</si>
  <si>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</si>
  <si>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</si>
  <si>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</si>
  <si>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</si>
  <si>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</si>
  <si>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</si>
  <si>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</si>
  <si>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</si>
  <si>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</si>
  <si>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</si>
  <si>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</si>
  <si>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</si>
  <si>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</si>
  <si>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</si>
  <si>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</si>
  <si>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</si>
  <si>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</si>
  <si>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</si>
  <si>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</si>
  <si>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</si>
  <si>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</si>
  <si>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</si>
  <si>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</si>
  <si>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</si>
  <si>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</si>
  <si>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Lærertimer brukt - i gjennomsnitt pr. uke (undervisningsdel for rektor/inspektør)</t>
  </si>
  <si>
    <t>Lærertimer brukt - i gjennomsnitt pr. uke (administrasjonsdel for rektor/inspektør)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</si>
  <si>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</si>
  <si>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</si>
  <si>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</si>
  <si>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</si>
  <si>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</si>
  <si>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</si>
  <si>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</si>
  <si>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</si>
  <si>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</si>
  <si>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</si>
  <si>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</si>
  <si>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</si>
  <si>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</si>
  <si>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</si>
  <si>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</si>
  <si>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</si>
  <si>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</si>
  <si>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</si>
  <si>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</si>
  <si>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</si>
  <si>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</si>
  <si>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</si>
  <si>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</si>
  <si>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</si>
  <si>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</si>
  <si>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</si>
  <si>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</si>
  <si>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t>Husk å fyll ut faktisk stillingsprosent (I) i cellene som er markert gule celle I63, I64 og I65.</t>
  </si>
  <si>
    <t>Hvis man har lagt inn alle inntekter og utgifter, skal celle G278 være lik med årets resultat</t>
  </si>
  <si>
    <t>G278 skal være lik med overskuddet/underskuddet i skolens regnskap.</t>
  </si>
  <si>
    <t>Husk å fyll ut Balansen i celle E319 til E327</t>
  </si>
  <si>
    <t>sammenlignbar fra skole til skole. Blir automatisk generert fra celle IG63, I64 og I65.</t>
  </si>
  <si>
    <r>
      <t>minus</t>
    </r>
    <r>
      <rPr>
        <sz val="10"/>
        <rFont val="Arial"/>
        <family val="2"/>
      </rPr>
      <t xml:space="preserve">         Lønn til "ekstraundervisning</t>
    </r>
  </si>
  <si>
    <r>
      <t>minus</t>
    </r>
    <r>
      <rPr>
        <sz val="10"/>
        <rFont val="Arial"/>
        <family val="2"/>
      </rPr>
      <t xml:space="preserve">     Elevinnbetalinger til undersvisning</t>
    </r>
  </si>
  <si>
    <r>
      <t>Skolen må dekke selv:</t>
    </r>
    <r>
      <rPr>
        <sz val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</si>
  <si>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(føres i pkt.1 i analysen for oppholdspenger)</t>
    </r>
    <r>
      <rPr>
        <sz val="10"/>
        <rFont val="Arial"/>
        <family val="2"/>
      </rPr>
      <t xml:space="preserve"> </t>
    </r>
  </si>
  <si>
    <r>
      <t xml:space="preserve">14. Div. driftsutgifter, renhold, toalettart. + </t>
    </r>
    <r>
      <rPr>
        <b/>
        <sz val="10"/>
        <rFont val="Arial"/>
        <family val="2"/>
      </rPr>
      <t xml:space="preserve"> ulike andre utgifter </t>
    </r>
    <r>
      <rPr>
        <sz val="10"/>
        <rFont val="Arial"/>
        <family val="2"/>
      </rPr>
      <t xml:space="preserve"> </t>
    </r>
  </si>
  <si>
    <t>Husk å fyll ut Balansen i linje 316 - 327</t>
  </si>
  <si>
    <t xml:space="preserve">Elevavhengig tilskudd (a * 29 592,03) </t>
  </si>
  <si>
    <t>pluss/minus  reserve ((a - b) * 29592,03)</t>
  </si>
  <si>
    <t>Elevavhengig tilskudd til bruk i 2012</t>
  </si>
  <si>
    <t>B+Tilskudd stat  2012 (B+S)</t>
  </si>
  <si>
    <t>a)     Tilskuddselevtall = gjennomsnitt av år 2008, 2009 og 2010 (se tilskuddsbrev for 2012)</t>
  </si>
  <si>
    <t>Tilskudds og kostnadsundersøkelse 2012</t>
  </si>
  <si>
    <t>Antall kortkurselever (inkludert i årselevtall 2012) omreknet til årselever</t>
  </si>
  <si>
    <t xml:space="preserve">En del av skolene har vel nå klart regnskapstallene for 2012 og det er klart for en ny undersøkelse. </t>
  </si>
  <si>
    <t xml:space="preserve">1) Elevtallene – her fører dere inn tilskuddselevtallet for 2012. Årselevtallet vet dere også selv om dette enda ikke er godkjent. </t>
  </si>
  <si>
    <t>Husk at det gjelder kalenderåret 2012. Kolonne som heter fordelingsnøkkel, bruker omregningsfaktorene</t>
  </si>
  <si>
    <t>Totalsum</t>
  </si>
  <si>
    <t>Økonomianalyse 2012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</si>
</sst>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_ ;_ * \-#,##0.0_ ;_ * &quot;-&quot;?_ ;_ @_ "/>
    <numFmt numFmtId="182" formatCode="0.0\ %"/>
    <numFmt numFmtId="183" formatCode="_ * #,##0.0000_ ;_ * \-#,##0.0000_ ;_ * &quot;-&quot;??_ ;_ @_ "/>
    <numFmt numFmtId="184" formatCode="_ * #,##0.00000_ ;_ * \-#,##0.00000_ ;_ * &quot;-&quot;??_ ;_ @_ "/>
    <numFmt numFmtId="185" formatCode="_ * #,##0.000000_ ;_ * \-#,##0.000000_ ;_ * &quot;-&quot;??_ ;_ @_ "/>
    <numFmt numFmtId="186" formatCode="_ * #,##0.0000000_ ;_ * \-#,##0.0000000_ ;_ * &quot;-&quot;??_ ;_ @_ "/>
    <numFmt numFmtId="187" formatCode="_ * #,##0.00000000_ ;_ * \-#,##0.00000000_ ;_ * &quot;-&quot;??_ ;_ @_ "/>
    <numFmt numFmtId="188" formatCode="_ * #,##0.000000000_ ;_ * \-#,##0.000000000_ ;_ * &quot;-&quot;??_ ;_ @_ "/>
    <numFmt numFmtId="189" formatCode="_ * #,##0.0000000000_ ;_ * \-#,##0.0000000000_ ;_ * &quot;-&quot;??_ ;_ @_ "/>
    <numFmt numFmtId="190" formatCode="_ * #,##0.00000000000_ ;_ * \-#,##0.00000000000_ ;_ * &quot;-&quot;??_ ;_ @_ "/>
    <numFmt numFmtId="191" formatCode="_ * #,##0.000000000000_ ;_ * \-#,##0.000000000000_ ;_ * &quot;-&quot;??_ ;_ @_ "/>
    <numFmt numFmtId="192" formatCode="_ * #,##0.0000000000000_ ;_ * \-#,##0.0000000000000_ ;_ * &quot;-&quot;??_ ;_ @_ "/>
  </numFmts>
  <fonts count="6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62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0" fontId="55" fillId="24" borderId="3" applyNumberFormat="0" applyAlignment="0" applyProtection="0"/>
    <xf numFmtId="0" fontId="0" fillId="25" borderId="4" applyNumberFormat="0" applyFont="0" applyAlignment="0" applyProtection="0"/>
    <xf numFmtId="0" fontId="56" fillId="26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0" fillId="0" borderId="10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79" fontId="8" fillId="0" borderId="0" xfId="51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3" fillId="0" borderId="0" xfId="51" applyNumberFormat="1" applyFont="1" applyAlignment="1">
      <alignment horizontal="left"/>
    </xf>
    <xf numFmtId="179" fontId="8" fillId="0" borderId="0" xfId="51" applyNumberFormat="1" applyFont="1" applyAlignment="1">
      <alignment/>
    </xf>
    <xf numFmtId="179" fontId="10" fillId="0" borderId="0" xfId="51" applyNumberFormat="1" applyFont="1" applyAlignment="1">
      <alignment horizontal="left"/>
    </xf>
    <xf numFmtId="179" fontId="5" fillId="0" borderId="0" xfId="51" applyNumberFormat="1" applyFont="1" applyAlignment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179" fontId="3" fillId="0" borderId="0" xfId="51" applyNumberFormat="1" applyFont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51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18" xfId="0" applyFont="1" applyBorder="1" applyAlignment="1">
      <alignment horizontal="left"/>
    </xf>
    <xf numFmtId="179" fontId="5" fillId="0" borderId="0" xfId="51" applyNumberFormat="1" applyFont="1" applyAlignment="1">
      <alignment/>
    </xf>
    <xf numFmtId="179" fontId="10" fillId="0" borderId="0" xfId="51" applyNumberFormat="1" applyFont="1" applyAlignment="1">
      <alignment/>
    </xf>
    <xf numFmtId="9" fontId="10" fillId="0" borderId="0" xfId="48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11" fillId="0" borderId="0" xfId="0" applyFont="1" applyAlignment="1">
      <alignment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3" fillId="0" borderId="0" xfId="0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5" fillId="0" borderId="0" xfId="51" applyNumberFormat="1" applyFont="1" applyAlignment="1" applyProtection="1">
      <alignment horizontal="left"/>
      <protection locked="0"/>
    </xf>
    <xf numFmtId="179" fontId="5" fillId="33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 horizontal="left"/>
      <protection locked="0"/>
    </xf>
    <xf numFmtId="179" fontId="3" fillId="0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/>
      <protection locked="0"/>
    </xf>
    <xf numFmtId="179" fontId="3" fillId="33" borderId="0" xfId="51" applyNumberFormat="1" applyFont="1" applyFill="1" applyAlignment="1" applyProtection="1">
      <alignment/>
      <protection locked="0"/>
    </xf>
    <xf numFmtId="9" fontId="10" fillId="33" borderId="0" xfId="48" applyFont="1" applyFill="1" applyAlignment="1" applyProtection="1">
      <alignment/>
      <protection locked="0"/>
    </xf>
    <xf numFmtId="179" fontId="3" fillId="34" borderId="0" xfId="51" applyNumberFormat="1" applyFont="1" applyFill="1" applyAlignment="1" applyProtection="1">
      <alignment horizontal="left"/>
      <protection locked="0"/>
    </xf>
    <xf numFmtId="179" fontId="5" fillId="34" borderId="0" xfId="51" applyNumberFormat="1" applyFont="1" applyFill="1" applyAlignment="1" applyProtection="1">
      <alignment horizontal="left"/>
      <protection locked="0"/>
    </xf>
    <xf numFmtId="178" fontId="0" fillId="0" borderId="10" xfId="51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79" fontId="8" fillId="0" borderId="0" xfId="51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179" fontId="3" fillId="0" borderId="0" xfId="51" applyNumberFormat="1" applyFont="1" applyAlignment="1">
      <alignment/>
    </xf>
    <xf numFmtId="9" fontId="10" fillId="0" borderId="0" xfId="48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79" fontId="2" fillId="0" borderId="0" xfId="51" applyNumberFormat="1" applyFont="1" applyAlignment="1">
      <alignment horizontal="left"/>
    </xf>
    <xf numFmtId="179" fontId="5" fillId="0" borderId="0" xfId="51" applyNumberFormat="1" applyFont="1" applyAlignment="1" applyProtection="1">
      <alignment/>
      <protection locked="0"/>
    </xf>
    <xf numFmtId="179" fontId="5" fillId="33" borderId="0" xfId="51" applyNumberFormat="1" applyFont="1" applyFill="1" applyAlignment="1" applyProtection="1">
      <alignment/>
      <protection locked="0"/>
    </xf>
    <xf numFmtId="179" fontId="5" fillId="0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 applyProtection="1">
      <alignment horizontal="left"/>
      <protection locked="0"/>
    </xf>
    <xf numFmtId="179" fontId="3" fillId="34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>
      <alignment/>
    </xf>
    <xf numFmtId="179" fontId="3" fillId="33" borderId="0" xfId="51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179" fontId="5" fillId="34" borderId="0" xfId="51" applyNumberFormat="1" applyFont="1" applyFill="1" applyAlignment="1">
      <alignment horizontal="left"/>
    </xf>
    <xf numFmtId="180" fontId="0" fillId="13" borderId="10" xfId="51" applyNumberFormat="1" applyFont="1" applyFill="1" applyBorder="1" applyAlignment="1">
      <alignment horizontal="center"/>
    </xf>
    <xf numFmtId="179" fontId="11" fillId="0" borderId="0" xfId="0" applyNumberFormat="1" applyFont="1" applyAlignment="1">
      <alignment/>
    </xf>
    <xf numFmtId="179" fontId="0" fillId="0" borderId="0" xfId="51" applyNumberFormat="1" applyFont="1" applyAlignment="1">
      <alignment horizontal="left"/>
    </xf>
    <xf numFmtId="43" fontId="0" fillId="0" borderId="0" xfId="51" applyFont="1" applyAlignment="1">
      <alignment/>
    </xf>
    <xf numFmtId="179" fontId="0" fillId="0" borderId="10" xfId="51" applyNumberFormat="1" applyFont="1" applyFill="1" applyBorder="1" applyAlignment="1">
      <alignment horizontal="center"/>
    </xf>
    <xf numFmtId="179" fontId="0" fillId="0" borderId="0" xfId="51" applyNumberFormat="1" applyFont="1" applyFill="1" applyBorder="1" applyAlignment="1">
      <alignment horizontal="center"/>
    </xf>
    <xf numFmtId="179" fontId="0" fillId="0" borderId="0" xfId="51" applyNumberFormat="1" applyFont="1" applyBorder="1" applyAlignment="1">
      <alignment horizontal="center"/>
    </xf>
    <xf numFmtId="179" fontId="0" fillId="0" borderId="0" xfId="51" applyNumberFormat="1" applyFont="1" applyFill="1" applyBorder="1" applyAlignment="1">
      <alignment/>
    </xf>
    <xf numFmtId="178" fontId="0" fillId="13" borderId="10" xfId="51" applyNumberFormat="1" applyFont="1" applyFill="1" applyBorder="1" applyAlignment="1">
      <alignment horizontal="center"/>
    </xf>
    <xf numFmtId="9" fontId="0" fillId="0" borderId="0" xfId="48" applyFont="1" applyBorder="1" applyAlignment="1">
      <alignment horizontal="center"/>
    </xf>
    <xf numFmtId="178" fontId="0" fillId="0" borderId="10" xfId="51" applyNumberFormat="1" applyFont="1" applyBorder="1" applyAlignment="1">
      <alignment horizontal="center"/>
    </xf>
    <xf numFmtId="179" fontId="0" fillId="0" borderId="19" xfId="51" applyNumberFormat="1" applyFont="1" applyBorder="1" applyAlignment="1">
      <alignment horizontal="center"/>
    </xf>
    <xf numFmtId="179" fontId="0" fillId="0" borderId="0" xfId="51" applyNumberFormat="1" applyFont="1" applyBorder="1" applyAlignment="1">
      <alignment/>
    </xf>
    <xf numFmtId="179" fontId="2" fillId="0" borderId="0" xfId="51" applyNumberFormat="1" applyFont="1" applyBorder="1" applyAlignment="1">
      <alignment horizontal="left"/>
    </xf>
    <xf numFmtId="179" fontId="0" fillId="0" borderId="20" xfId="51" applyNumberFormat="1" applyFont="1" applyBorder="1" applyAlignment="1">
      <alignment horizontal="center"/>
    </xf>
    <xf numFmtId="179" fontId="2" fillId="0" borderId="0" xfId="51" applyNumberFormat="1" applyFont="1" applyAlignment="1">
      <alignment horizontal="left"/>
    </xf>
    <xf numFmtId="179" fontId="2" fillId="0" borderId="0" xfId="51" applyNumberFormat="1" applyFont="1" applyAlignment="1">
      <alignment/>
    </xf>
    <xf numFmtId="179" fontId="0" fillId="0" borderId="0" xfId="51" applyNumberFormat="1" applyFont="1" applyBorder="1" applyAlignment="1">
      <alignment horizontal="left"/>
    </xf>
    <xf numFmtId="179" fontId="0" fillId="0" borderId="21" xfId="51" applyNumberFormat="1" applyFont="1" applyBorder="1" applyAlignment="1">
      <alignment horizontal="center"/>
    </xf>
    <xf numFmtId="179" fontId="29" fillId="0" borderId="0" xfId="51" applyNumberFormat="1" applyFont="1" applyAlignment="1">
      <alignment/>
    </xf>
    <xf numFmtId="179" fontId="2" fillId="0" borderId="0" xfId="51" applyNumberFormat="1" applyFont="1" applyAlignment="1">
      <alignment horizontal="center"/>
    </xf>
    <xf numFmtId="179" fontId="2" fillId="0" borderId="0" xfId="51" applyNumberFormat="1" applyFont="1" applyBorder="1" applyAlignment="1">
      <alignment/>
    </xf>
    <xf numFmtId="179" fontId="2" fillId="0" borderId="10" xfId="51" applyNumberFormat="1" applyFont="1" applyBorder="1" applyAlignment="1">
      <alignment horizontal="center"/>
    </xf>
    <xf numFmtId="179" fontId="2" fillId="0" borderId="0" xfId="51" applyNumberFormat="1" applyFont="1" applyBorder="1" applyAlignment="1">
      <alignment horizontal="center"/>
    </xf>
    <xf numFmtId="182" fontId="0" fillId="0" borderId="10" xfId="48" applyNumberFormat="1" applyFont="1" applyBorder="1" applyAlignment="1">
      <alignment horizontal="right"/>
    </xf>
    <xf numFmtId="9" fontId="0" fillId="0" borderId="0" xfId="48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9" fontId="0" fillId="0" borderId="0" xfId="51" applyNumberFormat="1" applyFont="1" applyAlignment="1">
      <alignment horizontal="left"/>
    </xf>
    <xf numFmtId="179" fontId="0" fillId="0" borderId="22" xfId="51" applyNumberFormat="1" applyFont="1" applyBorder="1" applyAlignment="1">
      <alignment horizontal="left"/>
    </xf>
    <xf numFmtId="179" fontId="2" fillId="0" borderId="23" xfId="51" applyNumberFormat="1" applyFont="1" applyBorder="1" applyAlignment="1">
      <alignment horizontal="left"/>
    </xf>
    <xf numFmtId="179" fontId="0" fillId="0" borderId="21" xfId="51" applyNumberFormat="1" applyFont="1" applyBorder="1" applyAlignment="1">
      <alignment horizontal="center" shrinkToFit="1"/>
    </xf>
    <xf numFmtId="179" fontId="0" fillId="0" borderId="19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179" fontId="2" fillId="0" borderId="0" xfId="51" applyNumberFormat="1" applyFont="1" applyBorder="1" applyAlignment="1">
      <alignment horizontal="left"/>
    </xf>
    <xf numFmtId="179" fontId="2" fillId="0" borderId="24" xfId="51" applyNumberFormat="1" applyFont="1" applyBorder="1" applyAlignment="1">
      <alignment horizontal="left"/>
    </xf>
    <xf numFmtId="192" fontId="0" fillId="0" borderId="0" xfId="51" applyNumberFormat="1" applyFont="1" applyAlignment="1">
      <alignment horizontal="left"/>
    </xf>
    <xf numFmtId="179" fontId="2" fillId="0" borderId="0" xfId="51" applyNumberFormat="1" applyFont="1" applyAlignment="1">
      <alignment horizontal="left"/>
    </xf>
    <xf numFmtId="179" fontId="0" fillId="0" borderId="0" xfId="51" applyNumberFormat="1" applyFont="1" applyBorder="1" applyAlignment="1">
      <alignment horizontal="center"/>
    </xf>
    <xf numFmtId="179" fontId="2" fillId="0" borderId="21" xfId="51" applyNumberFormat="1" applyFont="1" applyBorder="1" applyAlignment="1">
      <alignment horizontal="left"/>
    </xf>
    <xf numFmtId="179" fontId="0" fillId="0" borderId="0" xfId="51" applyNumberFormat="1" applyFont="1" applyBorder="1" applyAlignment="1">
      <alignment horizontal="left"/>
    </xf>
    <xf numFmtId="43" fontId="0" fillId="0" borderId="19" xfId="51" applyNumberFormat="1" applyFont="1" applyBorder="1" applyAlignment="1">
      <alignment horizontal="center"/>
    </xf>
    <xf numFmtId="43" fontId="0" fillId="0" borderId="0" xfId="51" applyNumberFormat="1" applyFont="1" applyBorder="1" applyAlignment="1">
      <alignment horizontal="center"/>
    </xf>
    <xf numFmtId="0" fontId="0" fillId="0" borderId="19" xfId="51" applyNumberFormat="1" applyFont="1" applyBorder="1" applyAlignment="1">
      <alignment horizontal="center"/>
    </xf>
    <xf numFmtId="0" fontId="0" fillId="0" borderId="0" xfId="51" applyNumberFormat="1" applyFont="1" applyBorder="1" applyAlignment="1">
      <alignment horizontal="center"/>
    </xf>
    <xf numFmtId="179" fontId="0" fillId="0" borderId="25" xfId="51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58.emf" /><Relationship Id="rId3" Type="http://schemas.openxmlformats.org/officeDocument/2006/relationships/image" Target="../media/image18.emf" /><Relationship Id="rId4" Type="http://schemas.openxmlformats.org/officeDocument/2006/relationships/image" Target="../media/image117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5.emf" /><Relationship Id="rId2" Type="http://schemas.openxmlformats.org/officeDocument/2006/relationships/image" Target="../media/image156.emf" /><Relationship Id="rId3" Type="http://schemas.openxmlformats.org/officeDocument/2006/relationships/image" Target="../media/image133.emf" /><Relationship Id="rId4" Type="http://schemas.openxmlformats.org/officeDocument/2006/relationships/image" Target="../media/image44.emf" /><Relationship Id="rId5" Type="http://schemas.openxmlformats.org/officeDocument/2006/relationships/image" Target="../media/image131.emf" /><Relationship Id="rId6" Type="http://schemas.openxmlformats.org/officeDocument/2006/relationships/image" Target="../media/image48.emf" /><Relationship Id="rId7" Type="http://schemas.openxmlformats.org/officeDocument/2006/relationships/image" Target="../media/image132.emf" /><Relationship Id="rId8" Type="http://schemas.openxmlformats.org/officeDocument/2006/relationships/image" Target="../media/image23.emf" /><Relationship Id="rId9" Type="http://schemas.openxmlformats.org/officeDocument/2006/relationships/image" Target="../media/image82.emf" /><Relationship Id="rId10" Type="http://schemas.openxmlformats.org/officeDocument/2006/relationships/image" Target="../media/image43.emf" /><Relationship Id="rId11" Type="http://schemas.openxmlformats.org/officeDocument/2006/relationships/image" Target="../media/image46.emf" /><Relationship Id="rId12" Type="http://schemas.openxmlformats.org/officeDocument/2006/relationships/image" Target="../media/image52.emf" /><Relationship Id="rId13" Type="http://schemas.openxmlformats.org/officeDocument/2006/relationships/image" Target="../media/image50.emf" /><Relationship Id="rId14" Type="http://schemas.openxmlformats.org/officeDocument/2006/relationships/image" Target="../media/image42.emf" /><Relationship Id="rId15" Type="http://schemas.openxmlformats.org/officeDocument/2006/relationships/image" Target="../media/image329.emf" /><Relationship Id="rId16" Type="http://schemas.openxmlformats.org/officeDocument/2006/relationships/image" Target="../media/image90.emf" /><Relationship Id="rId17" Type="http://schemas.openxmlformats.org/officeDocument/2006/relationships/image" Target="../media/image191.emf" /><Relationship Id="rId18" Type="http://schemas.openxmlformats.org/officeDocument/2006/relationships/image" Target="../media/image330.emf" /><Relationship Id="rId19" Type="http://schemas.openxmlformats.org/officeDocument/2006/relationships/image" Target="../media/image137.emf" /><Relationship Id="rId20" Type="http://schemas.openxmlformats.org/officeDocument/2006/relationships/image" Target="../media/image153.emf" /><Relationship Id="rId21" Type="http://schemas.openxmlformats.org/officeDocument/2006/relationships/image" Target="../media/image154.emf" /><Relationship Id="rId22" Type="http://schemas.openxmlformats.org/officeDocument/2006/relationships/image" Target="../media/image187.emf" /><Relationship Id="rId23" Type="http://schemas.openxmlformats.org/officeDocument/2006/relationships/image" Target="../media/image155.emf" /><Relationship Id="rId24" Type="http://schemas.openxmlformats.org/officeDocument/2006/relationships/image" Target="../media/image185.emf" /><Relationship Id="rId25" Type="http://schemas.openxmlformats.org/officeDocument/2006/relationships/image" Target="../media/image188.emf" /><Relationship Id="rId26" Type="http://schemas.openxmlformats.org/officeDocument/2006/relationships/image" Target="../media/image189.emf" /><Relationship Id="rId27" Type="http://schemas.openxmlformats.org/officeDocument/2006/relationships/image" Target="../media/image38.emf" /><Relationship Id="rId28" Type="http://schemas.openxmlformats.org/officeDocument/2006/relationships/image" Target="../media/image56.emf" /><Relationship Id="rId29" Type="http://schemas.openxmlformats.org/officeDocument/2006/relationships/image" Target="../media/image10.emf" /><Relationship Id="rId30" Type="http://schemas.openxmlformats.org/officeDocument/2006/relationships/image" Target="../media/image13.emf" /><Relationship Id="rId31" Type="http://schemas.openxmlformats.org/officeDocument/2006/relationships/image" Target="../media/image55.emf" /><Relationship Id="rId32" Type="http://schemas.openxmlformats.org/officeDocument/2006/relationships/image" Target="../media/image35.emf" /><Relationship Id="rId33" Type="http://schemas.openxmlformats.org/officeDocument/2006/relationships/image" Target="../media/image75.emf" /><Relationship Id="rId34" Type="http://schemas.openxmlformats.org/officeDocument/2006/relationships/image" Target="../media/image2.emf" /><Relationship Id="rId35" Type="http://schemas.openxmlformats.org/officeDocument/2006/relationships/image" Target="../media/image37.emf" /><Relationship Id="rId36" Type="http://schemas.openxmlformats.org/officeDocument/2006/relationships/image" Target="../media/image7.emf" /><Relationship Id="rId37" Type="http://schemas.openxmlformats.org/officeDocument/2006/relationships/image" Target="../media/image88.emf" /><Relationship Id="rId38" Type="http://schemas.openxmlformats.org/officeDocument/2006/relationships/image" Target="../media/image33.emf" /><Relationship Id="rId39" Type="http://schemas.openxmlformats.org/officeDocument/2006/relationships/image" Target="../media/image15.emf" /><Relationship Id="rId40" Type="http://schemas.openxmlformats.org/officeDocument/2006/relationships/image" Target="../media/image28.emf" /><Relationship Id="rId41" Type="http://schemas.openxmlformats.org/officeDocument/2006/relationships/image" Target="../media/image184.emf" /><Relationship Id="rId42" Type="http://schemas.openxmlformats.org/officeDocument/2006/relationships/image" Target="../media/image17.emf" /><Relationship Id="rId43" Type="http://schemas.openxmlformats.org/officeDocument/2006/relationships/image" Target="../media/image143.emf" /><Relationship Id="rId44" Type="http://schemas.openxmlformats.org/officeDocument/2006/relationships/image" Target="../media/image61.emf" /><Relationship Id="rId45" Type="http://schemas.openxmlformats.org/officeDocument/2006/relationships/image" Target="../media/image148.emf" /><Relationship Id="rId46" Type="http://schemas.openxmlformats.org/officeDocument/2006/relationships/image" Target="../media/image25.emf" /><Relationship Id="rId47" Type="http://schemas.openxmlformats.org/officeDocument/2006/relationships/image" Target="../media/image79.emf" /><Relationship Id="rId48" Type="http://schemas.openxmlformats.org/officeDocument/2006/relationships/image" Target="../media/image22.emf" /><Relationship Id="rId49" Type="http://schemas.openxmlformats.org/officeDocument/2006/relationships/image" Target="../media/image54.emf" /><Relationship Id="rId50" Type="http://schemas.openxmlformats.org/officeDocument/2006/relationships/image" Target="../media/image21.emf" /><Relationship Id="rId51" Type="http://schemas.openxmlformats.org/officeDocument/2006/relationships/image" Target="../media/image196.emf" /><Relationship Id="rId52" Type="http://schemas.openxmlformats.org/officeDocument/2006/relationships/image" Target="../media/image3.emf" /><Relationship Id="rId53" Type="http://schemas.openxmlformats.org/officeDocument/2006/relationships/image" Target="../media/image36.emf" /><Relationship Id="rId54" Type="http://schemas.openxmlformats.org/officeDocument/2006/relationships/image" Target="../media/image183.emf" /><Relationship Id="rId55" Type="http://schemas.openxmlformats.org/officeDocument/2006/relationships/image" Target="../media/image60.emf" /><Relationship Id="rId56" Type="http://schemas.openxmlformats.org/officeDocument/2006/relationships/image" Target="../media/image206.emf" /><Relationship Id="rId57" Type="http://schemas.openxmlformats.org/officeDocument/2006/relationships/image" Target="../media/image57.emf" /><Relationship Id="rId58" Type="http://schemas.openxmlformats.org/officeDocument/2006/relationships/image" Target="../media/image69.emf" /><Relationship Id="rId59" Type="http://schemas.openxmlformats.org/officeDocument/2006/relationships/image" Target="../media/image11.emf" /><Relationship Id="rId60" Type="http://schemas.openxmlformats.org/officeDocument/2006/relationships/image" Target="../media/image59.emf" /><Relationship Id="rId61" Type="http://schemas.openxmlformats.org/officeDocument/2006/relationships/image" Target="../media/image85.emf" /><Relationship Id="rId62" Type="http://schemas.openxmlformats.org/officeDocument/2006/relationships/image" Target="../media/image74.emf" /><Relationship Id="rId63" Type="http://schemas.openxmlformats.org/officeDocument/2006/relationships/image" Target="../media/image83.emf" /><Relationship Id="rId64" Type="http://schemas.openxmlformats.org/officeDocument/2006/relationships/image" Target="../media/image77.emf" /><Relationship Id="rId65" Type="http://schemas.openxmlformats.org/officeDocument/2006/relationships/image" Target="../media/image138.emf" /><Relationship Id="rId66" Type="http://schemas.openxmlformats.org/officeDocument/2006/relationships/image" Target="../media/image76.emf" /><Relationship Id="rId67" Type="http://schemas.openxmlformats.org/officeDocument/2006/relationships/image" Target="../media/image78.emf" /><Relationship Id="rId68" Type="http://schemas.openxmlformats.org/officeDocument/2006/relationships/image" Target="../media/image31.emf" /><Relationship Id="rId69" Type="http://schemas.openxmlformats.org/officeDocument/2006/relationships/image" Target="../media/image80.emf" /><Relationship Id="rId70" Type="http://schemas.openxmlformats.org/officeDocument/2006/relationships/image" Target="../media/image92.emf" /><Relationship Id="rId71" Type="http://schemas.openxmlformats.org/officeDocument/2006/relationships/image" Target="../media/image81.emf" /><Relationship Id="rId72" Type="http://schemas.openxmlformats.org/officeDocument/2006/relationships/image" Target="../media/image73.emf" /><Relationship Id="rId73" Type="http://schemas.openxmlformats.org/officeDocument/2006/relationships/image" Target="../media/image193.emf" /><Relationship Id="rId74" Type="http://schemas.openxmlformats.org/officeDocument/2006/relationships/image" Target="../media/image19.emf" /><Relationship Id="rId75" Type="http://schemas.openxmlformats.org/officeDocument/2006/relationships/image" Target="../media/image199.emf" /><Relationship Id="rId76" Type="http://schemas.openxmlformats.org/officeDocument/2006/relationships/image" Target="../media/image195.emf" /><Relationship Id="rId77" Type="http://schemas.openxmlformats.org/officeDocument/2006/relationships/image" Target="../media/image121.emf" /><Relationship Id="rId78" Type="http://schemas.openxmlformats.org/officeDocument/2006/relationships/image" Target="../media/image200.emf" /><Relationship Id="rId79" Type="http://schemas.openxmlformats.org/officeDocument/2006/relationships/image" Target="../media/image151.emf" /><Relationship Id="rId80" Type="http://schemas.openxmlformats.org/officeDocument/2006/relationships/image" Target="../media/image207.emf" /><Relationship Id="rId81" Type="http://schemas.openxmlformats.org/officeDocument/2006/relationships/image" Target="../media/image87.emf" /><Relationship Id="rId82" Type="http://schemas.openxmlformats.org/officeDocument/2006/relationships/image" Target="../media/image202.emf" /><Relationship Id="rId83" Type="http://schemas.openxmlformats.org/officeDocument/2006/relationships/image" Target="../media/image203.emf" /><Relationship Id="rId84" Type="http://schemas.openxmlformats.org/officeDocument/2006/relationships/image" Target="../media/image204.emf" /><Relationship Id="rId85" Type="http://schemas.openxmlformats.org/officeDocument/2006/relationships/image" Target="../media/image26.emf" /><Relationship Id="rId86" Type="http://schemas.openxmlformats.org/officeDocument/2006/relationships/image" Target="../media/image198.emf" /><Relationship Id="rId87" Type="http://schemas.openxmlformats.org/officeDocument/2006/relationships/image" Target="../media/image205.emf" /><Relationship Id="rId88" Type="http://schemas.openxmlformats.org/officeDocument/2006/relationships/image" Target="../media/image208.emf" /><Relationship Id="rId89" Type="http://schemas.openxmlformats.org/officeDocument/2006/relationships/image" Target="../media/image106.emf" /><Relationship Id="rId90" Type="http://schemas.openxmlformats.org/officeDocument/2006/relationships/image" Target="../media/image211.emf" /><Relationship Id="rId91" Type="http://schemas.openxmlformats.org/officeDocument/2006/relationships/image" Target="../media/image212.emf" /><Relationship Id="rId92" Type="http://schemas.openxmlformats.org/officeDocument/2006/relationships/image" Target="../media/image210.emf" /><Relationship Id="rId93" Type="http://schemas.openxmlformats.org/officeDocument/2006/relationships/image" Target="../media/image112.emf" /><Relationship Id="rId94" Type="http://schemas.openxmlformats.org/officeDocument/2006/relationships/image" Target="../media/image213.emf" /><Relationship Id="rId95" Type="http://schemas.openxmlformats.org/officeDocument/2006/relationships/image" Target="../media/image94.emf" /><Relationship Id="rId96" Type="http://schemas.openxmlformats.org/officeDocument/2006/relationships/image" Target="../media/image63.emf" /><Relationship Id="rId97" Type="http://schemas.openxmlformats.org/officeDocument/2006/relationships/image" Target="../media/image214.emf" /><Relationship Id="rId98" Type="http://schemas.openxmlformats.org/officeDocument/2006/relationships/image" Target="../media/image216.emf" /><Relationship Id="rId99" Type="http://schemas.openxmlformats.org/officeDocument/2006/relationships/image" Target="../media/image215.emf" /><Relationship Id="rId100" Type="http://schemas.openxmlformats.org/officeDocument/2006/relationships/image" Target="../media/image219.emf" /><Relationship Id="rId101" Type="http://schemas.openxmlformats.org/officeDocument/2006/relationships/image" Target="../media/image220.emf" /><Relationship Id="rId102" Type="http://schemas.openxmlformats.org/officeDocument/2006/relationships/image" Target="../media/image197.emf" /><Relationship Id="rId103" Type="http://schemas.openxmlformats.org/officeDocument/2006/relationships/image" Target="../media/image120.emf" /><Relationship Id="rId104" Type="http://schemas.openxmlformats.org/officeDocument/2006/relationships/image" Target="../media/image84.emf" /><Relationship Id="rId105" Type="http://schemas.openxmlformats.org/officeDocument/2006/relationships/image" Target="../media/image127.emf" /><Relationship Id="rId106" Type="http://schemas.openxmlformats.org/officeDocument/2006/relationships/image" Target="../media/image96.emf" /><Relationship Id="rId107" Type="http://schemas.openxmlformats.org/officeDocument/2006/relationships/image" Target="../media/image98.emf" /><Relationship Id="rId108" Type="http://schemas.openxmlformats.org/officeDocument/2006/relationships/image" Target="../media/image222.emf" /><Relationship Id="rId109" Type="http://schemas.openxmlformats.org/officeDocument/2006/relationships/image" Target="../media/image223.emf" /><Relationship Id="rId110" Type="http://schemas.openxmlformats.org/officeDocument/2006/relationships/image" Target="../media/image226.emf" /><Relationship Id="rId111" Type="http://schemas.openxmlformats.org/officeDocument/2006/relationships/image" Target="../media/image227.emf" /><Relationship Id="rId112" Type="http://schemas.openxmlformats.org/officeDocument/2006/relationships/image" Target="../media/image218.emf" /><Relationship Id="rId113" Type="http://schemas.openxmlformats.org/officeDocument/2006/relationships/image" Target="../media/image221.emf" /><Relationship Id="rId114" Type="http://schemas.openxmlformats.org/officeDocument/2006/relationships/image" Target="../media/image8.emf" /><Relationship Id="rId115" Type="http://schemas.openxmlformats.org/officeDocument/2006/relationships/image" Target="../media/image228.emf" /><Relationship Id="rId116" Type="http://schemas.openxmlformats.org/officeDocument/2006/relationships/image" Target="../media/image67.emf" /><Relationship Id="rId117" Type="http://schemas.openxmlformats.org/officeDocument/2006/relationships/image" Target="../media/image93.emf" /><Relationship Id="rId118" Type="http://schemas.openxmlformats.org/officeDocument/2006/relationships/image" Target="../media/image51.emf" /><Relationship Id="rId119" Type="http://schemas.openxmlformats.org/officeDocument/2006/relationships/image" Target="../media/image225.emf" /><Relationship Id="rId120" Type="http://schemas.openxmlformats.org/officeDocument/2006/relationships/image" Target="../media/image142.emf" /><Relationship Id="rId121" Type="http://schemas.openxmlformats.org/officeDocument/2006/relationships/image" Target="../media/image34.emf" /><Relationship Id="rId122" Type="http://schemas.openxmlformats.org/officeDocument/2006/relationships/image" Target="../media/image122.emf" /><Relationship Id="rId123" Type="http://schemas.openxmlformats.org/officeDocument/2006/relationships/image" Target="../media/image217.emf" /><Relationship Id="rId124" Type="http://schemas.openxmlformats.org/officeDocument/2006/relationships/image" Target="../media/image224.emf" /><Relationship Id="rId125" Type="http://schemas.openxmlformats.org/officeDocument/2006/relationships/image" Target="../media/image129.emf" /><Relationship Id="rId126" Type="http://schemas.openxmlformats.org/officeDocument/2006/relationships/image" Target="../media/image201.emf" /><Relationship Id="rId127" Type="http://schemas.openxmlformats.org/officeDocument/2006/relationships/image" Target="../media/image103.emf" /><Relationship Id="rId128" Type="http://schemas.openxmlformats.org/officeDocument/2006/relationships/image" Target="../media/image158.emf" /><Relationship Id="rId129" Type="http://schemas.openxmlformats.org/officeDocument/2006/relationships/image" Target="../media/image29.emf" /><Relationship Id="rId130" Type="http://schemas.openxmlformats.org/officeDocument/2006/relationships/image" Target="../media/image89.emf" /><Relationship Id="rId131" Type="http://schemas.openxmlformats.org/officeDocument/2006/relationships/image" Target="../media/image124.emf" /><Relationship Id="rId132" Type="http://schemas.openxmlformats.org/officeDocument/2006/relationships/image" Target="../media/image101.emf" /><Relationship Id="rId133" Type="http://schemas.openxmlformats.org/officeDocument/2006/relationships/image" Target="../media/image45.emf" /><Relationship Id="rId134" Type="http://schemas.openxmlformats.org/officeDocument/2006/relationships/image" Target="../media/image62.emf" /><Relationship Id="rId135" Type="http://schemas.openxmlformats.org/officeDocument/2006/relationships/image" Target="../media/image159.emf" /><Relationship Id="rId136" Type="http://schemas.openxmlformats.org/officeDocument/2006/relationships/image" Target="../media/image111.emf" /><Relationship Id="rId137" Type="http://schemas.openxmlformats.org/officeDocument/2006/relationships/image" Target="../media/image113.emf" /><Relationship Id="rId138" Type="http://schemas.openxmlformats.org/officeDocument/2006/relationships/image" Target="../media/image114.emf" /><Relationship Id="rId139" Type="http://schemas.openxmlformats.org/officeDocument/2006/relationships/image" Target="../media/image115.emf" /><Relationship Id="rId140" Type="http://schemas.openxmlformats.org/officeDocument/2006/relationships/image" Target="../media/image192.emf" /><Relationship Id="rId141" Type="http://schemas.openxmlformats.org/officeDocument/2006/relationships/image" Target="../media/image12.emf" /><Relationship Id="rId142" Type="http://schemas.openxmlformats.org/officeDocument/2006/relationships/image" Target="../media/image152.emf" /><Relationship Id="rId143" Type="http://schemas.openxmlformats.org/officeDocument/2006/relationships/image" Target="../media/image150.emf" /><Relationship Id="rId144" Type="http://schemas.openxmlformats.org/officeDocument/2006/relationships/image" Target="../media/image119.emf" /><Relationship Id="rId145" Type="http://schemas.openxmlformats.org/officeDocument/2006/relationships/image" Target="../media/image160.emf" /><Relationship Id="rId146" Type="http://schemas.openxmlformats.org/officeDocument/2006/relationships/image" Target="../media/image130.emf" /><Relationship Id="rId147" Type="http://schemas.openxmlformats.org/officeDocument/2006/relationships/image" Target="../media/image102.emf" /><Relationship Id="rId148" Type="http://schemas.openxmlformats.org/officeDocument/2006/relationships/image" Target="../media/image53.emf" /><Relationship Id="rId149" Type="http://schemas.openxmlformats.org/officeDocument/2006/relationships/image" Target="../media/image123.emf" /><Relationship Id="rId150" Type="http://schemas.openxmlformats.org/officeDocument/2006/relationships/image" Target="../media/image118.emf" /><Relationship Id="rId151" Type="http://schemas.openxmlformats.org/officeDocument/2006/relationships/image" Target="../media/image91.emf" /><Relationship Id="rId152" Type="http://schemas.openxmlformats.org/officeDocument/2006/relationships/image" Target="../media/image72.emf" /><Relationship Id="rId153" Type="http://schemas.openxmlformats.org/officeDocument/2006/relationships/image" Target="../media/image126.emf" /><Relationship Id="rId154" Type="http://schemas.openxmlformats.org/officeDocument/2006/relationships/image" Target="../media/image128.emf" /><Relationship Id="rId155" Type="http://schemas.openxmlformats.org/officeDocument/2006/relationships/image" Target="../media/image147.emf" /><Relationship Id="rId156" Type="http://schemas.openxmlformats.org/officeDocument/2006/relationships/image" Target="../media/image68.emf" /><Relationship Id="rId157" Type="http://schemas.openxmlformats.org/officeDocument/2006/relationships/image" Target="../media/image39.emf" /><Relationship Id="rId158" Type="http://schemas.openxmlformats.org/officeDocument/2006/relationships/image" Target="../media/image104.emf" /><Relationship Id="rId159" Type="http://schemas.openxmlformats.org/officeDocument/2006/relationships/image" Target="../media/image49.emf" /><Relationship Id="rId160" Type="http://schemas.openxmlformats.org/officeDocument/2006/relationships/image" Target="../media/image99.emf" /><Relationship Id="rId161" Type="http://schemas.openxmlformats.org/officeDocument/2006/relationships/image" Target="../media/image100.emf" /><Relationship Id="rId162" Type="http://schemas.openxmlformats.org/officeDocument/2006/relationships/image" Target="../media/image95.emf" /><Relationship Id="rId163" Type="http://schemas.openxmlformats.org/officeDocument/2006/relationships/image" Target="../media/image229.emf" /><Relationship Id="rId164" Type="http://schemas.openxmlformats.org/officeDocument/2006/relationships/image" Target="../media/image230.emf" /><Relationship Id="rId165" Type="http://schemas.openxmlformats.org/officeDocument/2006/relationships/image" Target="../media/image231.emf" /><Relationship Id="rId166" Type="http://schemas.openxmlformats.org/officeDocument/2006/relationships/image" Target="../media/image232.emf" /><Relationship Id="rId167" Type="http://schemas.openxmlformats.org/officeDocument/2006/relationships/image" Target="../media/image233.emf" /><Relationship Id="rId168" Type="http://schemas.openxmlformats.org/officeDocument/2006/relationships/image" Target="../media/image234.emf" /><Relationship Id="rId169" Type="http://schemas.openxmlformats.org/officeDocument/2006/relationships/image" Target="../media/image235.emf" /><Relationship Id="rId170" Type="http://schemas.openxmlformats.org/officeDocument/2006/relationships/image" Target="../media/image236.emf" /><Relationship Id="rId171" Type="http://schemas.openxmlformats.org/officeDocument/2006/relationships/image" Target="../media/image237.emf" /><Relationship Id="rId172" Type="http://schemas.openxmlformats.org/officeDocument/2006/relationships/image" Target="../media/image238.emf" /><Relationship Id="rId173" Type="http://schemas.openxmlformats.org/officeDocument/2006/relationships/image" Target="../media/image239.emf" /><Relationship Id="rId174" Type="http://schemas.openxmlformats.org/officeDocument/2006/relationships/image" Target="../media/image240.emf" /><Relationship Id="rId175" Type="http://schemas.openxmlformats.org/officeDocument/2006/relationships/image" Target="../media/image241.emf" /><Relationship Id="rId176" Type="http://schemas.openxmlformats.org/officeDocument/2006/relationships/image" Target="../media/image242.emf" /><Relationship Id="rId177" Type="http://schemas.openxmlformats.org/officeDocument/2006/relationships/image" Target="../media/image243.emf" /><Relationship Id="rId178" Type="http://schemas.openxmlformats.org/officeDocument/2006/relationships/image" Target="../media/image244.emf" /><Relationship Id="rId179" Type="http://schemas.openxmlformats.org/officeDocument/2006/relationships/image" Target="../media/image245.emf" /><Relationship Id="rId180" Type="http://schemas.openxmlformats.org/officeDocument/2006/relationships/image" Target="../media/image246.emf" /><Relationship Id="rId181" Type="http://schemas.openxmlformats.org/officeDocument/2006/relationships/image" Target="../media/image247.emf" /><Relationship Id="rId182" Type="http://schemas.openxmlformats.org/officeDocument/2006/relationships/image" Target="../media/image248.emf" /><Relationship Id="rId183" Type="http://schemas.openxmlformats.org/officeDocument/2006/relationships/image" Target="../media/image249.emf" /><Relationship Id="rId184" Type="http://schemas.openxmlformats.org/officeDocument/2006/relationships/image" Target="../media/image250.emf" /><Relationship Id="rId185" Type="http://schemas.openxmlformats.org/officeDocument/2006/relationships/image" Target="../media/image251.emf" /><Relationship Id="rId186" Type="http://schemas.openxmlformats.org/officeDocument/2006/relationships/image" Target="../media/image252.emf" /><Relationship Id="rId187" Type="http://schemas.openxmlformats.org/officeDocument/2006/relationships/image" Target="../media/image253.emf" /><Relationship Id="rId188" Type="http://schemas.openxmlformats.org/officeDocument/2006/relationships/image" Target="../media/image254.emf" /><Relationship Id="rId189" Type="http://schemas.openxmlformats.org/officeDocument/2006/relationships/image" Target="../media/image255.emf" /><Relationship Id="rId190" Type="http://schemas.openxmlformats.org/officeDocument/2006/relationships/image" Target="../media/image256.emf" /><Relationship Id="rId191" Type="http://schemas.openxmlformats.org/officeDocument/2006/relationships/image" Target="../media/image257.emf" /><Relationship Id="rId192" Type="http://schemas.openxmlformats.org/officeDocument/2006/relationships/image" Target="../media/image258.emf" /><Relationship Id="rId193" Type="http://schemas.openxmlformats.org/officeDocument/2006/relationships/image" Target="../media/image259.emf" /><Relationship Id="rId194" Type="http://schemas.openxmlformats.org/officeDocument/2006/relationships/image" Target="../media/image260.emf" /><Relationship Id="rId195" Type="http://schemas.openxmlformats.org/officeDocument/2006/relationships/image" Target="../media/image261.emf" /><Relationship Id="rId196" Type="http://schemas.openxmlformats.org/officeDocument/2006/relationships/image" Target="../media/image262.emf" /><Relationship Id="rId197" Type="http://schemas.openxmlformats.org/officeDocument/2006/relationships/image" Target="../media/image263.emf" /><Relationship Id="rId198" Type="http://schemas.openxmlformats.org/officeDocument/2006/relationships/image" Target="../media/image264.emf" /><Relationship Id="rId199" Type="http://schemas.openxmlformats.org/officeDocument/2006/relationships/image" Target="../media/image265.emf" /><Relationship Id="rId200" Type="http://schemas.openxmlformats.org/officeDocument/2006/relationships/image" Target="../media/image266.emf" /><Relationship Id="rId201" Type="http://schemas.openxmlformats.org/officeDocument/2006/relationships/image" Target="../media/image267.emf" /><Relationship Id="rId202" Type="http://schemas.openxmlformats.org/officeDocument/2006/relationships/image" Target="../media/image268.emf" /><Relationship Id="rId203" Type="http://schemas.openxmlformats.org/officeDocument/2006/relationships/image" Target="../media/image269.emf" /><Relationship Id="rId204" Type="http://schemas.openxmlformats.org/officeDocument/2006/relationships/image" Target="../media/image270.emf" /><Relationship Id="rId205" Type="http://schemas.openxmlformats.org/officeDocument/2006/relationships/image" Target="../media/image271.emf" /><Relationship Id="rId206" Type="http://schemas.openxmlformats.org/officeDocument/2006/relationships/image" Target="../media/image272.emf" /><Relationship Id="rId207" Type="http://schemas.openxmlformats.org/officeDocument/2006/relationships/image" Target="../media/image273.emf" /><Relationship Id="rId208" Type="http://schemas.openxmlformats.org/officeDocument/2006/relationships/image" Target="../media/image274.emf" /><Relationship Id="rId209" Type="http://schemas.openxmlformats.org/officeDocument/2006/relationships/image" Target="../media/image275.emf" /><Relationship Id="rId210" Type="http://schemas.openxmlformats.org/officeDocument/2006/relationships/image" Target="../media/image276.emf" /><Relationship Id="rId211" Type="http://schemas.openxmlformats.org/officeDocument/2006/relationships/image" Target="../media/image277.emf" /><Relationship Id="rId212" Type="http://schemas.openxmlformats.org/officeDocument/2006/relationships/image" Target="../media/image278.emf" /><Relationship Id="rId213" Type="http://schemas.openxmlformats.org/officeDocument/2006/relationships/image" Target="../media/image279.emf" /><Relationship Id="rId214" Type="http://schemas.openxmlformats.org/officeDocument/2006/relationships/image" Target="../media/image280.emf" /><Relationship Id="rId215" Type="http://schemas.openxmlformats.org/officeDocument/2006/relationships/image" Target="../media/image281.emf" /><Relationship Id="rId216" Type="http://schemas.openxmlformats.org/officeDocument/2006/relationships/image" Target="../media/image282.emf" /><Relationship Id="rId217" Type="http://schemas.openxmlformats.org/officeDocument/2006/relationships/image" Target="../media/image283.emf" /><Relationship Id="rId218" Type="http://schemas.openxmlformats.org/officeDocument/2006/relationships/image" Target="../media/image284.emf" /><Relationship Id="rId219" Type="http://schemas.openxmlformats.org/officeDocument/2006/relationships/image" Target="../media/image285.emf" /><Relationship Id="rId220" Type="http://schemas.openxmlformats.org/officeDocument/2006/relationships/image" Target="../media/image286.emf" /><Relationship Id="rId221" Type="http://schemas.openxmlformats.org/officeDocument/2006/relationships/image" Target="../media/image287.emf" /><Relationship Id="rId222" Type="http://schemas.openxmlformats.org/officeDocument/2006/relationships/image" Target="../media/image288.emf" /><Relationship Id="rId223" Type="http://schemas.openxmlformats.org/officeDocument/2006/relationships/image" Target="../media/image289.emf" /><Relationship Id="rId224" Type="http://schemas.openxmlformats.org/officeDocument/2006/relationships/image" Target="../media/image290.emf" /><Relationship Id="rId225" Type="http://schemas.openxmlformats.org/officeDocument/2006/relationships/image" Target="../media/image291.emf" /><Relationship Id="rId226" Type="http://schemas.openxmlformats.org/officeDocument/2006/relationships/image" Target="../media/image292.emf" /><Relationship Id="rId227" Type="http://schemas.openxmlformats.org/officeDocument/2006/relationships/image" Target="../media/image293.emf" /><Relationship Id="rId228" Type="http://schemas.openxmlformats.org/officeDocument/2006/relationships/image" Target="../media/image294.emf" /><Relationship Id="rId229" Type="http://schemas.openxmlformats.org/officeDocument/2006/relationships/image" Target="../media/image295.emf" /><Relationship Id="rId230" Type="http://schemas.openxmlformats.org/officeDocument/2006/relationships/image" Target="../media/image296.emf" /><Relationship Id="rId231" Type="http://schemas.openxmlformats.org/officeDocument/2006/relationships/image" Target="../media/image297.emf" /><Relationship Id="rId232" Type="http://schemas.openxmlformats.org/officeDocument/2006/relationships/image" Target="../media/image298.emf" /><Relationship Id="rId233" Type="http://schemas.openxmlformats.org/officeDocument/2006/relationships/image" Target="../media/image299.emf" /><Relationship Id="rId234" Type="http://schemas.openxmlformats.org/officeDocument/2006/relationships/image" Target="../media/image300.emf" /><Relationship Id="rId235" Type="http://schemas.openxmlformats.org/officeDocument/2006/relationships/image" Target="../media/image301.emf" /><Relationship Id="rId236" Type="http://schemas.openxmlformats.org/officeDocument/2006/relationships/image" Target="../media/image302.emf" /><Relationship Id="rId237" Type="http://schemas.openxmlformats.org/officeDocument/2006/relationships/image" Target="../media/image303.emf" /><Relationship Id="rId238" Type="http://schemas.openxmlformats.org/officeDocument/2006/relationships/image" Target="../media/image304.emf" /><Relationship Id="rId239" Type="http://schemas.openxmlformats.org/officeDocument/2006/relationships/image" Target="../media/image305.emf" /><Relationship Id="rId240" Type="http://schemas.openxmlformats.org/officeDocument/2006/relationships/image" Target="../media/image306.emf" /><Relationship Id="rId241" Type="http://schemas.openxmlformats.org/officeDocument/2006/relationships/image" Target="../media/image307.emf" /><Relationship Id="rId242" Type="http://schemas.openxmlformats.org/officeDocument/2006/relationships/image" Target="../media/image308.emf" /><Relationship Id="rId243" Type="http://schemas.openxmlformats.org/officeDocument/2006/relationships/image" Target="../media/image309.emf" /><Relationship Id="rId244" Type="http://schemas.openxmlformats.org/officeDocument/2006/relationships/image" Target="../media/image310.emf" /><Relationship Id="rId245" Type="http://schemas.openxmlformats.org/officeDocument/2006/relationships/image" Target="../media/image311.emf" /><Relationship Id="rId246" Type="http://schemas.openxmlformats.org/officeDocument/2006/relationships/image" Target="../media/image312.emf" /><Relationship Id="rId247" Type="http://schemas.openxmlformats.org/officeDocument/2006/relationships/image" Target="../media/image313.emf" /><Relationship Id="rId248" Type="http://schemas.openxmlformats.org/officeDocument/2006/relationships/image" Target="../media/image314.emf" /><Relationship Id="rId249" Type="http://schemas.openxmlformats.org/officeDocument/2006/relationships/image" Target="../media/image315.emf" /><Relationship Id="rId250" Type="http://schemas.openxmlformats.org/officeDocument/2006/relationships/image" Target="../media/image316.emf" /><Relationship Id="rId251" Type="http://schemas.openxmlformats.org/officeDocument/2006/relationships/image" Target="../media/image317.emf" /><Relationship Id="rId252" Type="http://schemas.openxmlformats.org/officeDocument/2006/relationships/image" Target="../media/image318.emf" /><Relationship Id="rId253" Type="http://schemas.openxmlformats.org/officeDocument/2006/relationships/image" Target="../media/image319.emf" /><Relationship Id="rId254" Type="http://schemas.openxmlformats.org/officeDocument/2006/relationships/image" Target="../media/image320.emf" /><Relationship Id="rId255" Type="http://schemas.openxmlformats.org/officeDocument/2006/relationships/image" Target="../media/image321.emf" /><Relationship Id="rId256" Type="http://schemas.openxmlformats.org/officeDocument/2006/relationships/image" Target="../media/image322.emf" /><Relationship Id="rId257" Type="http://schemas.openxmlformats.org/officeDocument/2006/relationships/image" Target="../media/image323.emf" /><Relationship Id="rId258" Type="http://schemas.openxmlformats.org/officeDocument/2006/relationships/image" Target="../media/image324.emf" /><Relationship Id="rId259" Type="http://schemas.openxmlformats.org/officeDocument/2006/relationships/image" Target="../media/image325.emf" /><Relationship Id="rId260" Type="http://schemas.openxmlformats.org/officeDocument/2006/relationships/image" Target="../media/image105.emf" /><Relationship Id="rId261" Type="http://schemas.openxmlformats.org/officeDocument/2006/relationships/image" Target="../media/image136.emf" /><Relationship Id="rId262" Type="http://schemas.openxmlformats.org/officeDocument/2006/relationships/image" Target="../media/image161.emf" /><Relationship Id="rId263" Type="http://schemas.openxmlformats.org/officeDocument/2006/relationships/image" Target="../media/image108.emf" /><Relationship Id="rId264" Type="http://schemas.openxmlformats.org/officeDocument/2006/relationships/image" Target="../media/image47.emf" /><Relationship Id="rId265" Type="http://schemas.openxmlformats.org/officeDocument/2006/relationships/image" Target="../media/image326.emf" /><Relationship Id="rId266" Type="http://schemas.openxmlformats.org/officeDocument/2006/relationships/image" Target="../media/image65.emf" /><Relationship Id="rId267" Type="http://schemas.openxmlformats.org/officeDocument/2006/relationships/image" Target="../media/image107.emf" /><Relationship Id="rId268" Type="http://schemas.openxmlformats.org/officeDocument/2006/relationships/image" Target="../media/image135.emf" /><Relationship Id="rId269" Type="http://schemas.openxmlformats.org/officeDocument/2006/relationships/image" Target="../media/image125.emf" /><Relationship Id="rId270" Type="http://schemas.openxmlformats.org/officeDocument/2006/relationships/image" Target="../media/image110.emf" /><Relationship Id="rId271" Type="http://schemas.openxmlformats.org/officeDocument/2006/relationships/image" Target="../media/image194.emf" /><Relationship Id="rId272" Type="http://schemas.openxmlformats.org/officeDocument/2006/relationships/image" Target="../media/image116.emf" /><Relationship Id="rId273" Type="http://schemas.openxmlformats.org/officeDocument/2006/relationships/image" Target="../media/image186.emf" /><Relationship Id="rId274" Type="http://schemas.openxmlformats.org/officeDocument/2006/relationships/image" Target="../media/image134.emf" /><Relationship Id="rId275" Type="http://schemas.openxmlformats.org/officeDocument/2006/relationships/image" Target="../media/image139.emf" /><Relationship Id="rId276" Type="http://schemas.openxmlformats.org/officeDocument/2006/relationships/image" Target="../media/image66.emf" /><Relationship Id="rId277" Type="http://schemas.openxmlformats.org/officeDocument/2006/relationships/image" Target="../media/image24.emf" /><Relationship Id="rId278" Type="http://schemas.openxmlformats.org/officeDocument/2006/relationships/image" Target="../media/image141.emf" /><Relationship Id="rId279" Type="http://schemas.openxmlformats.org/officeDocument/2006/relationships/image" Target="../media/image145.emf" /><Relationship Id="rId280" Type="http://schemas.openxmlformats.org/officeDocument/2006/relationships/image" Target="../media/image70.emf" /><Relationship Id="rId281" Type="http://schemas.openxmlformats.org/officeDocument/2006/relationships/image" Target="../media/image149.emf" /><Relationship Id="rId282" Type="http://schemas.openxmlformats.org/officeDocument/2006/relationships/image" Target="../media/image140.emf" /><Relationship Id="rId283" Type="http://schemas.openxmlformats.org/officeDocument/2006/relationships/image" Target="../media/image146.emf" /><Relationship Id="rId284" Type="http://schemas.openxmlformats.org/officeDocument/2006/relationships/image" Target="../media/image327.emf" /><Relationship Id="rId285" Type="http://schemas.openxmlformats.org/officeDocument/2006/relationships/image" Target="../media/image109.emf" /><Relationship Id="rId286" Type="http://schemas.openxmlformats.org/officeDocument/2006/relationships/image" Target="../media/image64.emf" /><Relationship Id="rId287" Type="http://schemas.openxmlformats.org/officeDocument/2006/relationships/image" Target="../media/image209.emf" /><Relationship Id="rId288" Type="http://schemas.openxmlformats.org/officeDocument/2006/relationships/image" Target="../media/image144.emf" /><Relationship Id="rId289" Type="http://schemas.openxmlformats.org/officeDocument/2006/relationships/image" Target="../media/image328.emf" /><Relationship Id="rId290" Type="http://schemas.openxmlformats.org/officeDocument/2006/relationships/image" Target="../media/image20.emf" /><Relationship Id="rId291" Type="http://schemas.openxmlformats.org/officeDocument/2006/relationships/image" Target="../media/image9.emf" /><Relationship Id="rId292" Type="http://schemas.openxmlformats.org/officeDocument/2006/relationships/image" Target="../media/image27.emf" /><Relationship Id="rId293" Type="http://schemas.openxmlformats.org/officeDocument/2006/relationships/image" Target="../media/image86.emf" /><Relationship Id="rId294" Type="http://schemas.openxmlformats.org/officeDocument/2006/relationships/image" Target="../media/image190.emf" /><Relationship Id="rId295" Type="http://schemas.openxmlformats.org/officeDocument/2006/relationships/image" Target="../media/image4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9525</xdr:rowOff>
    </xdr:from>
    <xdr:to>
      <xdr:col>5</xdr:col>
      <xdr:colOff>209550</xdr:colOff>
      <xdr:row>15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819275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228600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79082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5</xdr:col>
      <xdr:colOff>228600</xdr:colOff>
      <xdr:row>27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76237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5</xdr:col>
      <xdr:colOff>228600</xdr:colOff>
      <xdr:row>33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73392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5</xdr:col>
      <xdr:colOff>209550</xdr:colOff>
      <xdr:row>39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5705475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59</xdr:row>
      <xdr:rowOff>85725</xdr:rowOff>
    </xdr:from>
    <xdr:to>
      <xdr:col>10</xdr:col>
      <xdr:colOff>685800</xdr:colOff>
      <xdr:row>60</xdr:row>
      <xdr:rowOff>142875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0487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60</xdr:row>
      <xdr:rowOff>104775</xdr:rowOff>
    </xdr:from>
    <xdr:to>
      <xdr:col>10</xdr:col>
      <xdr:colOff>685800</xdr:colOff>
      <xdr:row>61</xdr:row>
      <xdr:rowOff>76200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0687050"/>
          <a:ext cx="2171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60</xdr:row>
      <xdr:rowOff>142875</xdr:rowOff>
    </xdr:from>
    <xdr:to>
      <xdr:col>10</xdr:col>
      <xdr:colOff>685800</xdr:colOff>
      <xdr:row>62</xdr:row>
      <xdr:rowOff>19050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10725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61</xdr:row>
      <xdr:rowOff>142875</xdr:rowOff>
    </xdr:from>
    <xdr:to>
      <xdr:col>10</xdr:col>
      <xdr:colOff>685800</xdr:colOff>
      <xdr:row>63</xdr:row>
      <xdr:rowOff>19050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109061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62</xdr:row>
      <xdr:rowOff>152400</xdr:rowOff>
    </xdr:from>
    <xdr:to>
      <xdr:col>10</xdr:col>
      <xdr:colOff>685800</xdr:colOff>
      <xdr:row>64</xdr:row>
      <xdr:rowOff>19050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110966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63</xdr:row>
      <xdr:rowOff>152400</xdr:rowOff>
    </xdr:from>
    <xdr:to>
      <xdr:col>10</xdr:col>
      <xdr:colOff>685800</xdr:colOff>
      <xdr:row>65</xdr:row>
      <xdr:rowOff>28575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112776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64</xdr:row>
      <xdr:rowOff>161925</xdr:rowOff>
    </xdr:from>
    <xdr:to>
      <xdr:col>10</xdr:col>
      <xdr:colOff>685800</xdr:colOff>
      <xdr:row>66</xdr:row>
      <xdr:rowOff>38100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11468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65</xdr:row>
      <xdr:rowOff>161925</xdr:rowOff>
    </xdr:from>
    <xdr:to>
      <xdr:col>10</xdr:col>
      <xdr:colOff>685800</xdr:colOff>
      <xdr:row>67</xdr:row>
      <xdr:rowOff>38100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" y="11649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67</xdr:row>
      <xdr:rowOff>0</xdr:rowOff>
    </xdr:from>
    <xdr:to>
      <xdr:col>10</xdr:col>
      <xdr:colOff>685800</xdr:colOff>
      <xdr:row>68</xdr:row>
      <xdr:rowOff>57150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48475" y="11849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67</xdr:row>
      <xdr:rowOff>180975</xdr:rowOff>
    </xdr:from>
    <xdr:to>
      <xdr:col>10</xdr:col>
      <xdr:colOff>685800</xdr:colOff>
      <xdr:row>69</xdr:row>
      <xdr:rowOff>66675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48475" y="12030075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68</xdr:row>
      <xdr:rowOff>180975</xdr:rowOff>
    </xdr:from>
    <xdr:to>
      <xdr:col>10</xdr:col>
      <xdr:colOff>685800</xdr:colOff>
      <xdr:row>70</xdr:row>
      <xdr:rowOff>57150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48475" y="12211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70</xdr:row>
      <xdr:rowOff>9525</xdr:rowOff>
    </xdr:from>
    <xdr:to>
      <xdr:col>10</xdr:col>
      <xdr:colOff>685800</xdr:colOff>
      <xdr:row>71</xdr:row>
      <xdr:rowOff>66675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48475" y="124015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71</xdr:row>
      <xdr:rowOff>19050</xdr:rowOff>
    </xdr:from>
    <xdr:to>
      <xdr:col>10</xdr:col>
      <xdr:colOff>685800</xdr:colOff>
      <xdr:row>72</xdr:row>
      <xdr:rowOff>76200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48475" y="12592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72</xdr:row>
      <xdr:rowOff>0</xdr:rowOff>
    </xdr:from>
    <xdr:to>
      <xdr:col>10</xdr:col>
      <xdr:colOff>685800</xdr:colOff>
      <xdr:row>73</xdr:row>
      <xdr:rowOff>57150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48475" y="127539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73</xdr:row>
      <xdr:rowOff>9525</xdr:rowOff>
    </xdr:from>
    <xdr:to>
      <xdr:col>10</xdr:col>
      <xdr:colOff>685800</xdr:colOff>
      <xdr:row>74</xdr:row>
      <xdr:rowOff>57150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48475" y="129444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74</xdr:row>
      <xdr:rowOff>9525</xdr:rowOff>
    </xdr:from>
    <xdr:to>
      <xdr:col>10</xdr:col>
      <xdr:colOff>685800</xdr:colOff>
      <xdr:row>75</xdr:row>
      <xdr:rowOff>57150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48475" y="131254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75</xdr:row>
      <xdr:rowOff>19050</xdr:rowOff>
    </xdr:from>
    <xdr:to>
      <xdr:col>10</xdr:col>
      <xdr:colOff>685800</xdr:colOff>
      <xdr:row>76</xdr:row>
      <xdr:rowOff>66675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33159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75</xdr:row>
      <xdr:rowOff>180975</xdr:rowOff>
    </xdr:from>
    <xdr:to>
      <xdr:col>10</xdr:col>
      <xdr:colOff>685800</xdr:colOff>
      <xdr:row>77</xdr:row>
      <xdr:rowOff>47625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34778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76</xdr:row>
      <xdr:rowOff>19050</xdr:rowOff>
    </xdr:from>
    <xdr:to>
      <xdr:col>10</xdr:col>
      <xdr:colOff>685800</xdr:colOff>
      <xdr:row>77</xdr:row>
      <xdr:rowOff>66675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48475" y="134969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77</xdr:row>
      <xdr:rowOff>19050</xdr:rowOff>
    </xdr:from>
    <xdr:to>
      <xdr:col>10</xdr:col>
      <xdr:colOff>685800</xdr:colOff>
      <xdr:row>78</xdr:row>
      <xdr:rowOff>76200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48475" y="136779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78</xdr:row>
      <xdr:rowOff>28575</xdr:rowOff>
    </xdr:from>
    <xdr:to>
      <xdr:col>10</xdr:col>
      <xdr:colOff>685800</xdr:colOff>
      <xdr:row>79</xdr:row>
      <xdr:rowOff>85725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848475" y="13868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79</xdr:row>
      <xdr:rowOff>38100</xdr:rowOff>
    </xdr:from>
    <xdr:to>
      <xdr:col>10</xdr:col>
      <xdr:colOff>685800</xdr:colOff>
      <xdr:row>80</xdr:row>
      <xdr:rowOff>85725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848475" y="140589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80</xdr:row>
      <xdr:rowOff>19050</xdr:rowOff>
    </xdr:from>
    <xdr:to>
      <xdr:col>10</xdr:col>
      <xdr:colOff>685800</xdr:colOff>
      <xdr:row>81</xdr:row>
      <xdr:rowOff>76200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4220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81</xdr:row>
      <xdr:rowOff>38100</xdr:rowOff>
    </xdr:from>
    <xdr:to>
      <xdr:col>10</xdr:col>
      <xdr:colOff>685800</xdr:colOff>
      <xdr:row>82</xdr:row>
      <xdr:rowOff>85725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48475" y="14420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82</xdr:row>
      <xdr:rowOff>28575</xdr:rowOff>
    </xdr:from>
    <xdr:to>
      <xdr:col>10</xdr:col>
      <xdr:colOff>685800</xdr:colOff>
      <xdr:row>83</xdr:row>
      <xdr:rowOff>66675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48475" y="146018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83</xdr:row>
      <xdr:rowOff>38100</xdr:rowOff>
    </xdr:from>
    <xdr:to>
      <xdr:col>10</xdr:col>
      <xdr:colOff>685800</xdr:colOff>
      <xdr:row>84</xdr:row>
      <xdr:rowOff>85725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848475" y="14801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85</xdr:row>
      <xdr:rowOff>19050</xdr:rowOff>
    </xdr:from>
    <xdr:to>
      <xdr:col>10</xdr:col>
      <xdr:colOff>685800</xdr:colOff>
      <xdr:row>86</xdr:row>
      <xdr:rowOff>66675</xdr:rowOff>
    </xdr:to>
    <xdr:pic>
      <xdr:nvPicPr>
        <xdr:cNvPr id="27" name="Combo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48475" y="151638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86</xdr:row>
      <xdr:rowOff>38100</xdr:rowOff>
    </xdr:from>
    <xdr:to>
      <xdr:col>10</xdr:col>
      <xdr:colOff>685800</xdr:colOff>
      <xdr:row>87</xdr:row>
      <xdr:rowOff>85725</xdr:rowOff>
    </xdr:to>
    <xdr:pic>
      <xdr:nvPicPr>
        <xdr:cNvPr id="28" name="Combo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848475" y="15373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87</xdr:row>
      <xdr:rowOff>47625</xdr:rowOff>
    </xdr:from>
    <xdr:to>
      <xdr:col>10</xdr:col>
      <xdr:colOff>685800</xdr:colOff>
      <xdr:row>88</xdr:row>
      <xdr:rowOff>95250</xdr:rowOff>
    </xdr:to>
    <xdr:pic>
      <xdr:nvPicPr>
        <xdr:cNvPr id="29" name="ComboBox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848475" y="15573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90</xdr:row>
      <xdr:rowOff>76200</xdr:rowOff>
    </xdr:from>
    <xdr:to>
      <xdr:col>10</xdr:col>
      <xdr:colOff>685800</xdr:colOff>
      <xdr:row>91</xdr:row>
      <xdr:rowOff>123825</xdr:rowOff>
    </xdr:to>
    <xdr:pic>
      <xdr:nvPicPr>
        <xdr:cNvPr id="30" name="ComboBox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848475" y="161734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91</xdr:row>
      <xdr:rowOff>76200</xdr:rowOff>
    </xdr:from>
    <xdr:to>
      <xdr:col>10</xdr:col>
      <xdr:colOff>685800</xdr:colOff>
      <xdr:row>92</xdr:row>
      <xdr:rowOff>123825</xdr:rowOff>
    </xdr:to>
    <xdr:pic>
      <xdr:nvPicPr>
        <xdr:cNvPr id="31" name="ComboBox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848475" y="163639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92</xdr:row>
      <xdr:rowOff>76200</xdr:rowOff>
    </xdr:from>
    <xdr:to>
      <xdr:col>10</xdr:col>
      <xdr:colOff>685800</xdr:colOff>
      <xdr:row>93</xdr:row>
      <xdr:rowOff>123825</xdr:rowOff>
    </xdr:to>
    <xdr:pic>
      <xdr:nvPicPr>
        <xdr:cNvPr id="32" name="ComboBox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848475" y="165544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92</xdr:row>
      <xdr:rowOff>76200</xdr:rowOff>
    </xdr:from>
    <xdr:to>
      <xdr:col>10</xdr:col>
      <xdr:colOff>685800</xdr:colOff>
      <xdr:row>93</xdr:row>
      <xdr:rowOff>123825</xdr:rowOff>
    </xdr:to>
    <xdr:pic>
      <xdr:nvPicPr>
        <xdr:cNvPr id="33" name="ComboBox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48475" y="165544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93</xdr:row>
      <xdr:rowOff>85725</xdr:rowOff>
    </xdr:from>
    <xdr:to>
      <xdr:col>10</xdr:col>
      <xdr:colOff>685800</xdr:colOff>
      <xdr:row>94</xdr:row>
      <xdr:rowOff>133350</xdr:rowOff>
    </xdr:to>
    <xdr:pic>
      <xdr:nvPicPr>
        <xdr:cNvPr id="34" name="ComboBox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848475" y="16754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94</xdr:row>
      <xdr:rowOff>85725</xdr:rowOff>
    </xdr:from>
    <xdr:to>
      <xdr:col>10</xdr:col>
      <xdr:colOff>685800</xdr:colOff>
      <xdr:row>95</xdr:row>
      <xdr:rowOff>133350</xdr:rowOff>
    </xdr:to>
    <xdr:pic>
      <xdr:nvPicPr>
        <xdr:cNvPr id="35" name="ComboBox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848475" y="169449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95</xdr:row>
      <xdr:rowOff>95250</xdr:rowOff>
    </xdr:from>
    <xdr:to>
      <xdr:col>10</xdr:col>
      <xdr:colOff>685800</xdr:colOff>
      <xdr:row>96</xdr:row>
      <xdr:rowOff>142875</xdr:rowOff>
    </xdr:to>
    <xdr:pic>
      <xdr:nvPicPr>
        <xdr:cNvPr id="36" name="Combo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48475" y="17145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96</xdr:row>
      <xdr:rowOff>104775</xdr:rowOff>
    </xdr:from>
    <xdr:to>
      <xdr:col>10</xdr:col>
      <xdr:colOff>685800</xdr:colOff>
      <xdr:row>97</xdr:row>
      <xdr:rowOff>152400</xdr:rowOff>
    </xdr:to>
    <xdr:pic>
      <xdr:nvPicPr>
        <xdr:cNvPr id="37" name="ComboBox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848475" y="17345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97</xdr:row>
      <xdr:rowOff>114300</xdr:rowOff>
    </xdr:from>
    <xdr:to>
      <xdr:col>10</xdr:col>
      <xdr:colOff>685800</xdr:colOff>
      <xdr:row>98</xdr:row>
      <xdr:rowOff>161925</xdr:rowOff>
    </xdr:to>
    <xdr:pic>
      <xdr:nvPicPr>
        <xdr:cNvPr id="38" name="ComboBox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7545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98</xdr:row>
      <xdr:rowOff>133350</xdr:rowOff>
    </xdr:from>
    <xdr:to>
      <xdr:col>10</xdr:col>
      <xdr:colOff>685800</xdr:colOff>
      <xdr:row>99</xdr:row>
      <xdr:rowOff>180975</xdr:rowOff>
    </xdr:to>
    <xdr:pic>
      <xdr:nvPicPr>
        <xdr:cNvPr id="39" name="ComboBox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848475" y="177546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99</xdr:row>
      <xdr:rowOff>123825</xdr:rowOff>
    </xdr:from>
    <xdr:to>
      <xdr:col>10</xdr:col>
      <xdr:colOff>685800</xdr:colOff>
      <xdr:row>100</xdr:row>
      <xdr:rowOff>171450</xdr:rowOff>
    </xdr:to>
    <xdr:pic>
      <xdr:nvPicPr>
        <xdr:cNvPr id="40" name="ComboBox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848475" y="17935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100</xdr:row>
      <xdr:rowOff>142875</xdr:rowOff>
    </xdr:from>
    <xdr:to>
      <xdr:col>10</xdr:col>
      <xdr:colOff>685800</xdr:colOff>
      <xdr:row>101</xdr:row>
      <xdr:rowOff>180975</xdr:rowOff>
    </xdr:to>
    <xdr:pic>
      <xdr:nvPicPr>
        <xdr:cNvPr id="41" name="ComboBox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848475" y="181451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101</xdr:row>
      <xdr:rowOff>152400</xdr:rowOff>
    </xdr:from>
    <xdr:to>
      <xdr:col>10</xdr:col>
      <xdr:colOff>685800</xdr:colOff>
      <xdr:row>103</xdr:row>
      <xdr:rowOff>0</xdr:rowOff>
    </xdr:to>
    <xdr:pic>
      <xdr:nvPicPr>
        <xdr:cNvPr id="42" name="ComboBox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48475" y="183451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102</xdr:row>
      <xdr:rowOff>152400</xdr:rowOff>
    </xdr:from>
    <xdr:to>
      <xdr:col>10</xdr:col>
      <xdr:colOff>685800</xdr:colOff>
      <xdr:row>104</xdr:row>
      <xdr:rowOff>9525</xdr:rowOff>
    </xdr:to>
    <xdr:pic>
      <xdr:nvPicPr>
        <xdr:cNvPr id="43" name="ComboBox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848475" y="18535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103</xdr:row>
      <xdr:rowOff>152400</xdr:rowOff>
    </xdr:from>
    <xdr:to>
      <xdr:col>10</xdr:col>
      <xdr:colOff>685800</xdr:colOff>
      <xdr:row>105</xdr:row>
      <xdr:rowOff>9525</xdr:rowOff>
    </xdr:to>
    <xdr:pic>
      <xdr:nvPicPr>
        <xdr:cNvPr id="44" name="ComboBox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848475" y="18726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104</xdr:row>
      <xdr:rowOff>171450</xdr:rowOff>
    </xdr:from>
    <xdr:to>
      <xdr:col>10</xdr:col>
      <xdr:colOff>685800</xdr:colOff>
      <xdr:row>110</xdr:row>
      <xdr:rowOff>76200</xdr:rowOff>
    </xdr:to>
    <xdr:pic>
      <xdr:nvPicPr>
        <xdr:cNvPr id="45" name="ComboBox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848475" y="18935700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110</xdr:row>
      <xdr:rowOff>28575</xdr:rowOff>
    </xdr:from>
    <xdr:to>
      <xdr:col>10</xdr:col>
      <xdr:colOff>685800</xdr:colOff>
      <xdr:row>111</xdr:row>
      <xdr:rowOff>76200</xdr:rowOff>
    </xdr:to>
    <xdr:pic>
      <xdr:nvPicPr>
        <xdr:cNvPr id="46" name="ComboBox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848475" y="19135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111</xdr:row>
      <xdr:rowOff>38100</xdr:rowOff>
    </xdr:from>
    <xdr:to>
      <xdr:col>10</xdr:col>
      <xdr:colOff>685800</xdr:colOff>
      <xdr:row>112</xdr:row>
      <xdr:rowOff>85725</xdr:rowOff>
    </xdr:to>
    <xdr:pic>
      <xdr:nvPicPr>
        <xdr:cNvPr id="47" name="ComboBox5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848475" y="19335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112</xdr:row>
      <xdr:rowOff>38100</xdr:rowOff>
    </xdr:from>
    <xdr:to>
      <xdr:col>10</xdr:col>
      <xdr:colOff>685800</xdr:colOff>
      <xdr:row>113</xdr:row>
      <xdr:rowOff>85725</xdr:rowOff>
    </xdr:to>
    <xdr:pic>
      <xdr:nvPicPr>
        <xdr:cNvPr id="48" name="ComboBox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526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113</xdr:row>
      <xdr:rowOff>47625</xdr:rowOff>
    </xdr:from>
    <xdr:to>
      <xdr:col>10</xdr:col>
      <xdr:colOff>685800</xdr:colOff>
      <xdr:row>114</xdr:row>
      <xdr:rowOff>95250</xdr:rowOff>
    </xdr:to>
    <xdr:pic>
      <xdr:nvPicPr>
        <xdr:cNvPr id="49" name="ComboBox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7262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113</xdr:row>
      <xdr:rowOff>133350</xdr:rowOff>
    </xdr:from>
    <xdr:to>
      <xdr:col>10</xdr:col>
      <xdr:colOff>685800</xdr:colOff>
      <xdr:row>114</xdr:row>
      <xdr:rowOff>180975</xdr:rowOff>
    </xdr:to>
    <xdr:pic>
      <xdr:nvPicPr>
        <xdr:cNvPr id="50" name="ComboBox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812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pic>
      <xdr:nvPicPr>
        <xdr:cNvPr id="51" name="Combo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878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pic>
      <xdr:nvPicPr>
        <xdr:cNvPr id="52" name="ComboBox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878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114</xdr:row>
      <xdr:rowOff>9525</xdr:rowOff>
    </xdr:from>
    <xdr:to>
      <xdr:col>10</xdr:col>
      <xdr:colOff>685800</xdr:colOff>
      <xdr:row>115</xdr:row>
      <xdr:rowOff>57150</xdr:rowOff>
    </xdr:to>
    <xdr:pic>
      <xdr:nvPicPr>
        <xdr:cNvPr id="53" name="ComboBox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878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114</xdr:row>
      <xdr:rowOff>28575</xdr:rowOff>
    </xdr:from>
    <xdr:to>
      <xdr:col>10</xdr:col>
      <xdr:colOff>685800</xdr:colOff>
      <xdr:row>115</xdr:row>
      <xdr:rowOff>76200</xdr:rowOff>
    </xdr:to>
    <xdr:pic>
      <xdr:nvPicPr>
        <xdr:cNvPr id="54" name="ComboBox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9897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115</xdr:row>
      <xdr:rowOff>19050</xdr:rowOff>
    </xdr:from>
    <xdr:to>
      <xdr:col>10</xdr:col>
      <xdr:colOff>685800</xdr:colOff>
      <xdr:row>116</xdr:row>
      <xdr:rowOff>66675</xdr:rowOff>
    </xdr:to>
    <xdr:pic>
      <xdr:nvPicPr>
        <xdr:cNvPr id="55" name="ComboBox6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848475" y="200787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116</xdr:row>
      <xdr:rowOff>28575</xdr:rowOff>
    </xdr:from>
    <xdr:to>
      <xdr:col>10</xdr:col>
      <xdr:colOff>685800</xdr:colOff>
      <xdr:row>117</xdr:row>
      <xdr:rowOff>76200</xdr:rowOff>
    </xdr:to>
    <xdr:pic>
      <xdr:nvPicPr>
        <xdr:cNvPr id="56" name="ComboBox6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848475" y="20278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117</xdr:row>
      <xdr:rowOff>38100</xdr:rowOff>
    </xdr:from>
    <xdr:to>
      <xdr:col>10</xdr:col>
      <xdr:colOff>685800</xdr:colOff>
      <xdr:row>118</xdr:row>
      <xdr:rowOff>85725</xdr:rowOff>
    </xdr:to>
    <xdr:pic>
      <xdr:nvPicPr>
        <xdr:cNvPr id="57" name="ComboBox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0478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118</xdr:row>
      <xdr:rowOff>38100</xdr:rowOff>
    </xdr:from>
    <xdr:to>
      <xdr:col>10</xdr:col>
      <xdr:colOff>685800</xdr:colOff>
      <xdr:row>119</xdr:row>
      <xdr:rowOff>85725</xdr:rowOff>
    </xdr:to>
    <xdr:pic>
      <xdr:nvPicPr>
        <xdr:cNvPr id="58" name="ComboBox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848475" y="20669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119</xdr:row>
      <xdr:rowOff>66675</xdr:rowOff>
    </xdr:from>
    <xdr:to>
      <xdr:col>10</xdr:col>
      <xdr:colOff>685800</xdr:colOff>
      <xdr:row>120</xdr:row>
      <xdr:rowOff>104775</xdr:rowOff>
    </xdr:to>
    <xdr:pic>
      <xdr:nvPicPr>
        <xdr:cNvPr id="59" name="ComboBox6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848475" y="208883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120</xdr:row>
      <xdr:rowOff>66675</xdr:rowOff>
    </xdr:from>
    <xdr:to>
      <xdr:col>10</xdr:col>
      <xdr:colOff>685800</xdr:colOff>
      <xdr:row>121</xdr:row>
      <xdr:rowOff>104775</xdr:rowOff>
    </xdr:to>
    <xdr:pic>
      <xdr:nvPicPr>
        <xdr:cNvPr id="60" name="ComboBox6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848475" y="210788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121</xdr:row>
      <xdr:rowOff>76200</xdr:rowOff>
    </xdr:from>
    <xdr:to>
      <xdr:col>10</xdr:col>
      <xdr:colOff>685800</xdr:colOff>
      <xdr:row>122</xdr:row>
      <xdr:rowOff>123825</xdr:rowOff>
    </xdr:to>
    <xdr:pic>
      <xdr:nvPicPr>
        <xdr:cNvPr id="61" name="ComboBox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48475" y="21278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122</xdr:row>
      <xdr:rowOff>76200</xdr:rowOff>
    </xdr:from>
    <xdr:to>
      <xdr:col>10</xdr:col>
      <xdr:colOff>685800</xdr:colOff>
      <xdr:row>123</xdr:row>
      <xdr:rowOff>123825</xdr:rowOff>
    </xdr:to>
    <xdr:pic>
      <xdr:nvPicPr>
        <xdr:cNvPr id="62" name="ComboBox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1469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123</xdr:row>
      <xdr:rowOff>85725</xdr:rowOff>
    </xdr:from>
    <xdr:to>
      <xdr:col>10</xdr:col>
      <xdr:colOff>685800</xdr:colOff>
      <xdr:row>124</xdr:row>
      <xdr:rowOff>133350</xdr:rowOff>
    </xdr:to>
    <xdr:pic>
      <xdr:nvPicPr>
        <xdr:cNvPr id="63" name="ComboBox7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848475" y="21669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124</xdr:row>
      <xdr:rowOff>95250</xdr:rowOff>
    </xdr:from>
    <xdr:to>
      <xdr:col>10</xdr:col>
      <xdr:colOff>685800</xdr:colOff>
      <xdr:row>125</xdr:row>
      <xdr:rowOff>142875</xdr:rowOff>
    </xdr:to>
    <xdr:pic>
      <xdr:nvPicPr>
        <xdr:cNvPr id="64" name="ComboBox7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848475" y="21869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125</xdr:row>
      <xdr:rowOff>104775</xdr:rowOff>
    </xdr:from>
    <xdr:to>
      <xdr:col>10</xdr:col>
      <xdr:colOff>685800</xdr:colOff>
      <xdr:row>126</xdr:row>
      <xdr:rowOff>152400</xdr:rowOff>
    </xdr:to>
    <xdr:pic>
      <xdr:nvPicPr>
        <xdr:cNvPr id="65" name="ComboBox7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848475" y="22069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126</xdr:row>
      <xdr:rowOff>104775</xdr:rowOff>
    </xdr:from>
    <xdr:to>
      <xdr:col>10</xdr:col>
      <xdr:colOff>685800</xdr:colOff>
      <xdr:row>127</xdr:row>
      <xdr:rowOff>152400</xdr:rowOff>
    </xdr:to>
    <xdr:pic>
      <xdr:nvPicPr>
        <xdr:cNvPr id="66" name="ComboBox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848475" y="22259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127</xdr:row>
      <xdr:rowOff>114300</xdr:rowOff>
    </xdr:from>
    <xdr:to>
      <xdr:col>10</xdr:col>
      <xdr:colOff>685800</xdr:colOff>
      <xdr:row>128</xdr:row>
      <xdr:rowOff>161925</xdr:rowOff>
    </xdr:to>
    <xdr:pic>
      <xdr:nvPicPr>
        <xdr:cNvPr id="67" name="ComboBox7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848475" y="224599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128</xdr:row>
      <xdr:rowOff>123825</xdr:rowOff>
    </xdr:from>
    <xdr:to>
      <xdr:col>10</xdr:col>
      <xdr:colOff>685800</xdr:colOff>
      <xdr:row>129</xdr:row>
      <xdr:rowOff>171450</xdr:rowOff>
    </xdr:to>
    <xdr:pic>
      <xdr:nvPicPr>
        <xdr:cNvPr id="68" name="ComboBox7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848475" y="226599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129</xdr:row>
      <xdr:rowOff>123825</xdr:rowOff>
    </xdr:from>
    <xdr:to>
      <xdr:col>10</xdr:col>
      <xdr:colOff>685800</xdr:colOff>
      <xdr:row>130</xdr:row>
      <xdr:rowOff>171450</xdr:rowOff>
    </xdr:to>
    <xdr:pic>
      <xdr:nvPicPr>
        <xdr:cNvPr id="69" name="ComboBox7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848475" y="22850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130</xdr:row>
      <xdr:rowOff>133350</xdr:rowOff>
    </xdr:from>
    <xdr:to>
      <xdr:col>10</xdr:col>
      <xdr:colOff>685800</xdr:colOff>
      <xdr:row>131</xdr:row>
      <xdr:rowOff>180975</xdr:rowOff>
    </xdr:to>
    <xdr:pic>
      <xdr:nvPicPr>
        <xdr:cNvPr id="70" name="ComboBox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848475" y="230505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131</xdr:row>
      <xdr:rowOff>142875</xdr:rowOff>
    </xdr:from>
    <xdr:to>
      <xdr:col>10</xdr:col>
      <xdr:colOff>685800</xdr:colOff>
      <xdr:row>133</xdr:row>
      <xdr:rowOff>0</xdr:rowOff>
    </xdr:to>
    <xdr:pic>
      <xdr:nvPicPr>
        <xdr:cNvPr id="71" name="ComboBox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32505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132</xdr:row>
      <xdr:rowOff>152400</xdr:rowOff>
    </xdr:from>
    <xdr:to>
      <xdr:col>10</xdr:col>
      <xdr:colOff>685800</xdr:colOff>
      <xdr:row>134</xdr:row>
      <xdr:rowOff>9525</xdr:rowOff>
    </xdr:to>
    <xdr:pic>
      <xdr:nvPicPr>
        <xdr:cNvPr id="72" name="ComboBox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848475" y="234505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133</xdr:row>
      <xdr:rowOff>152400</xdr:rowOff>
    </xdr:from>
    <xdr:to>
      <xdr:col>10</xdr:col>
      <xdr:colOff>685800</xdr:colOff>
      <xdr:row>135</xdr:row>
      <xdr:rowOff>9525</xdr:rowOff>
    </xdr:to>
    <xdr:pic>
      <xdr:nvPicPr>
        <xdr:cNvPr id="73" name="ComboBox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848475" y="23641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135</xdr:row>
      <xdr:rowOff>171450</xdr:rowOff>
    </xdr:from>
    <xdr:to>
      <xdr:col>10</xdr:col>
      <xdr:colOff>685800</xdr:colOff>
      <xdr:row>137</xdr:row>
      <xdr:rowOff>28575</xdr:rowOff>
    </xdr:to>
    <xdr:pic>
      <xdr:nvPicPr>
        <xdr:cNvPr id="74" name="ComboBox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848475" y="24041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136</xdr:row>
      <xdr:rowOff>171450</xdr:rowOff>
    </xdr:from>
    <xdr:to>
      <xdr:col>10</xdr:col>
      <xdr:colOff>685800</xdr:colOff>
      <xdr:row>138</xdr:row>
      <xdr:rowOff>28575</xdr:rowOff>
    </xdr:to>
    <xdr:pic>
      <xdr:nvPicPr>
        <xdr:cNvPr id="75" name="ComboBox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42316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137</xdr:row>
      <xdr:rowOff>190500</xdr:rowOff>
    </xdr:from>
    <xdr:to>
      <xdr:col>10</xdr:col>
      <xdr:colOff>685800</xdr:colOff>
      <xdr:row>139</xdr:row>
      <xdr:rowOff>38100</xdr:rowOff>
    </xdr:to>
    <xdr:pic>
      <xdr:nvPicPr>
        <xdr:cNvPr id="76" name="ComboBox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848475" y="244411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141</xdr:row>
      <xdr:rowOff>9525</xdr:rowOff>
    </xdr:from>
    <xdr:to>
      <xdr:col>10</xdr:col>
      <xdr:colOff>685800</xdr:colOff>
      <xdr:row>142</xdr:row>
      <xdr:rowOff>57150</xdr:rowOff>
    </xdr:to>
    <xdr:pic>
      <xdr:nvPicPr>
        <xdr:cNvPr id="77" name="ComboBox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848475" y="25022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142</xdr:row>
      <xdr:rowOff>9525</xdr:rowOff>
    </xdr:from>
    <xdr:to>
      <xdr:col>10</xdr:col>
      <xdr:colOff>685800</xdr:colOff>
      <xdr:row>143</xdr:row>
      <xdr:rowOff>57150</xdr:rowOff>
    </xdr:to>
    <xdr:pic>
      <xdr:nvPicPr>
        <xdr:cNvPr id="78" name="ComboBox8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848475" y="25212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143</xdr:row>
      <xdr:rowOff>19050</xdr:rowOff>
    </xdr:from>
    <xdr:to>
      <xdr:col>10</xdr:col>
      <xdr:colOff>685800</xdr:colOff>
      <xdr:row>144</xdr:row>
      <xdr:rowOff>57150</xdr:rowOff>
    </xdr:to>
    <xdr:pic>
      <xdr:nvPicPr>
        <xdr:cNvPr id="79" name="ComboBox8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848475" y="254127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144</xdr:row>
      <xdr:rowOff>28575</xdr:rowOff>
    </xdr:from>
    <xdr:to>
      <xdr:col>10</xdr:col>
      <xdr:colOff>685800</xdr:colOff>
      <xdr:row>145</xdr:row>
      <xdr:rowOff>66675</xdr:rowOff>
    </xdr:to>
    <xdr:pic>
      <xdr:nvPicPr>
        <xdr:cNvPr id="80" name="ComboBox8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848475" y="256127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145</xdr:row>
      <xdr:rowOff>28575</xdr:rowOff>
    </xdr:from>
    <xdr:to>
      <xdr:col>10</xdr:col>
      <xdr:colOff>685800</xdr:colOff>
      <xdr:row>146</xdr:row>
      <xdr:rowOff>76200</xdr:rowOff>
    </xdr:to>
    <xdr:pic>
      <xdr:nvPicPr>
        <xdr:cNvPr id="81" name="ComboBox8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848475" y="25803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146</xdr:row>
      <xdr:rowOff>38100</xdr:rowOff>
    </xdr:from>
    <xdr:to>
      <xdr:col>10</xdr:col>
      <xdr:colOff>685800</xdr:colOff>
      <xdr:row>147</xdr:row>
      <xdr:rowOff>95250</xdr:rowOff>
    </xdr:to>
    <xdr:pic>
      <xdr:nvPicPr>
        <xdr:cNvPr id="82" name="ComboBox8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848475" y="26003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147</xdr:row>
      <xdr:rowOff>57150</xdr:rowOff>
    </xdr:from>
    <xdr:to>
      <xdr:col>10</xdr:col>
      <xdr:colOff>685800</xdr:colOff>
      <xdr:row>148</xdr:row>
      <xdr:rowOff>104775</xdr:rowOff>
    </xdr:to>
    <xdr:pic>
      <xdr:nvPicPr>
        <xdr:cNvPr id="83" name="ComboBox9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848475" y="262032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148</xdr:row>
      <xdr:rowOff>66675</xdr:rowOff>
    </xdr:from>
    <xdr:to>
      <xdr:col>10</xdr:col>
      <xdr:colOff>685800</xdr:colOff>
      <xdr:row>149</xdr:row>
      <xdr:rowOff>114300</xdr:rowOff>
    </xdr:to>
    <xdr:pic>
      <xdr:nvPicPr>
        <xdr:cNvPr id="84" name="ComboBox9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848475" y="263937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149</xdr:row>
      <xdr:rowOff>85725</xdr:rowOff>
    </xdr:from>
    <xdr:to>
      <xdr:col>10</xdr:col>
      <xdr:colOff>685800</xdr:colOff>
      <xdr:row>150</xdr:row>
      <xdr:rowOff>142875</xdr:rowOff>
    </xdr:to>
    <xdr:pic>
      <xdr:nvPicPr>
        <xdr:cNvPr id="85" name="ComboBox9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848475" y="265938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150</xdr:row>
      <xdr:rowOff>95250</xdr:rowOff>
    </xdr:from>
    <xdr:to>
      <xdr:col>10</xdr:col>
      <xdr:colOff>685800</xdr:colOff>
      <xdr:row>151</xdr:row>
      <xdr:rowOff>152400</xdr:rowOff>
    </xdr:to>
    <xdr:pic>
      <xdr:nvPicPr>
        <xdr:cNvPr id="86" name="ComboBox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848475" y="26784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151</xdr:row>
      <xdr:rowOff>133350</xdr:rowOff>
    </xdr:from>
    <xdr:to>
      <xdr:col>10</xdr:col>
      <xdr:colOff>685800</xdr:colOff>
      <xdr:row>153</xdr:row>
      <xdr:rowOff>0</xdr:rowOff>
    </xdr:to>
    <xdr:pic>
      <xdr:nvPicPr>
        <xdr:cNvPr id="87" name="ComboBox9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848475" y="270033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152</xdr:row>
      <xdr:rowOff>123825</xdr:rowOff>
    </xdr:from>
    <xdr:to>
      <xdr:col>10</xdr:col>
      <xdr:colOff>685800</xdr:colOff>
      <xdr:row>153</xdr:row>
      <xdr:rowOff>171450</xdr:rowOff>
    </xdr:to>
    <xdr:pic>
      <xdr:nvPicPr>
        <xdr:cNvPr id="88" name="ComboBox9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848475" y="271748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153</xdr:row>
      <xdr:rowOff>123825</xdr:rowOff>
    </xdr:from>
    <xdr:to>
      <xdr:col>10</xdr:col>
      <xdr:colOff>685800</xdr:colOff>
      <xdr:row>155</xdr:row>
      <xdr:rowOff>0</xdr:rowOff>
    </xdr:to>
    <xdr:pic>
      <xdr:nvPicPr>
        <xdr:cNvPr id="89" name="ComboBox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73558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154</xdr:row>
      <xdr:rowOff>133350</xdr:rowOff>
    </xdr:from>
    <xdr:to>
      <xdr:col>10</xdr:col>
      <xdr:colOff>685800</xdr:colOff>
      <xdr:row>156</xdr:row>
      <xdr:rowOff>9525</xdr:rowOff>
    </xdr:to>
    <xdr:pic>
      <xdr:nvPicPr>
        <xdr:cNvPr id="90" name="ComboBox9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848475" y="27546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156</xdr:row>
      <xdr:rowOff>142875</xdr:rowOff>
    </xdr:from>
    <xdr:to>
      <xdr:col>10</xdr:col>
      <xdr:colOff>685800</xdr:colOff>
      <xdr:row>158</xdr:row>
      <xdr:rowOff>19050</xdr:rowOff>
    </xdr:to>
    <xdr:pic>
      <xdr:nvPicPr>
        <xdr:cNvPr id="91" name="ComboBox9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848475" y="27917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157</xdr:row>
      <xdr:rowOff>152400</xdr:rowOff>
    </xdr:from>
    <xdr:to>
      <xdr:col>10</xdr:col>
      <xdr:colOff>685800</xdr:colOff>
      <xdr:row>159</xdr:row>
      <xdr:rowOff>19050</xdr:rowOff>
    </xdr:to>
    <xdr:pic>
      <xdr:nvPicPr>
        <xdr:cNvPr id="92" name="ComboBox9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848475" y="281082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158</xdr:row>
      <xdr:rowOff>161925</xdr:rowOff>
    </xdr:from>
    <xdr:to>
      <xdr:col>10</xdr:col>
      <xdr:colOff>685800</xdr:colOff>
      <xdr:row>160</xdr:row>
      <xdr:rowOff>38100</xdr:rowOff>
    </xdr:to>
    <xdr:pic>
      <xdr:nvPicPr>
        <xdr:cNvPr id="93" name="ComboBox10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848475" y="28298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159</xdr:row>
      <xdr:rowOff>171450</xdr:rowOff>
    </xdr:from>
    <xdr:to>
      <xdr:col>10</xdr:col>
      <xdr:colOff>685800</xdr:colOff>
      <xdr:row>161</xdr:row>
      <xdr:rowOff>47625</xdr:rowOff>
    </xdr:to>
    <xdr:pic>
      <xdr:nvPicPr>
        <xdr:cNvPr id="94" name="ComboBox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84892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160</xdr:row>
      <xdr:rowOff>161925</xdr:rowOff>
    </xdr:from>
    <xdr:to>
      <xdr:col>10</xdr:col>
      <xdr:colOff>685800</xdr:colOff>
      <xdr:row>162</xdr:row>
      <xdr:rowOff>38100</xdr:rowOff>
    </xdr:to>
    <xdr:pic>
      <xdr:nvPicPr>
        <xdr:cNvPr id="95" name="ComboBox10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848475" y="28660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161</xdr:row>
      <xdr:rowOff>171450</xdr:rowOff>
    </xdr:from>
    <xdr:to>
      <xdr:col>10</xdr:col>
      <xdr:colOff>685800</xdr:colOff>
      <xdr:row>163</xdr:row>
      <xdr:rowOff>38100</xdr:rowOff>
    </xdr:to>
    <xdr:pic>
      <xdr:nvPicPr>
        <xdr:cNvPr id="96" name="ComboBox10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848475" y="288512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163</xdr:row>
      <xdr:rowOff>0</xdr:rowOff>
    </xdr:from>
    <xdr:to>
      <xdr:col>10</xdr:col>
      <xdr:colOff>685800</xdr:colOff>
      <xdr:row>164</xdr:row>
      <xdr:rowOff>57150</xdr:rowOff>
    </xdr:to>
    <xdr:pic>
      <xdr:nvPicPr>
        <xdr:cNvPr id="97" name="ComboBox1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848475" y="29041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164</xdr:row>
      <xdr:rowOff>19050</xdr:rowOff>
    </xdr:from>
    <xdr:to>
      <xdr:col>10</xdr:col>
      <xdr:colOff>685800</xdr:colOff>
      <xdr:row>165</xdr:row>
      <xdr:rowOff>76200</xdr:rowOff>
    </xdr:to>
    <xdr:pic>
      <xdr:nvPicPr>
        <xdr:cNvPr id="98" name="ComboBox1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848475" y="29241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165</xdr:row>
      <xdr:rowOff>19050</xdr:rowOff>
    </xdr:from>
    <xdr:to>
      <xdr:col>10</xdr:col>
      <xdr:colOff>685800</xdr:colOff>
      <xdr:row>166</xdr:row>
      <xdr:rowOff>76200</xdr:rowOff>
    </xdr:to>
    <xdr:pic>
      <xdr:nvPicPr>
        <xdr:cNvPr id="99" name="ComboBox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9422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166</xdr:row>
      <xdr:rowOff>19050</xdr:rowOff>
    </xdr:from>
    <xdr:to>
      <xdr:col>10</xdr:col>
      <xdr:colOff>685800</xdr:colOff>
      <xdr:row>167</xdr:row>
      <xdr:rowOff>66675</xdr:rowOff>
    </xdr:to>
    <xdr:pic>
      <xdr:nvPicPr>
        <xdr:cNvPr id="100" name="ComboBox10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848475" y="296037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167</xdr:row>
      <xdr:rowOff>19050</xdr:rowOff>
    </xdr:from>
    <xdr:to>
      <xdr:col>10</xdr:col>
      <xdr:colOff>685800</xdr:colOff>
      <xdr:row>168</xdr:row>
      <xdr:rowOff>76200</xdr:rowOff>
    </xdr:to>
    <xdr:pic>
      <xdr:nvPicPr>
        <xdr:cNvPr id="101" name="ComboBox10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848475" y="29784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168</xdr:row>
      <xdr:rowOff>28575</xdr:rowOff>
    </xdr:from>
    <xdr:to>
      <xdr:col>10</xdr:col>
      <xdr:colOff>685800</xdr:colOff>
      <xdr:row>169</xdr:row>
      <xdr:rowOff>85725</xdr:rowOff>
    </xdr:to>
    <xdr:pic>
      <xdr:nvPicPr>
        <xdr:cNvPr id="102" name="ComboBox1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848475" y="29975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169</xdr:row>
      <xdr:rowOff>38100</xdr:rowOff>
    </xdr:from>
    <xdr:to>
      <xdr:col>10</xdr:col>
      <xdr:colOff>685800</xdr:colOff>
      <xdr:row>170</xdr:row>
      <xdr:rowOff>85725</xdr:rowOff>
    </xdr:to>
    <xdr:pic>
      <xdr:nvPicPr>
        <xdr:cNvPr id="103" name="ComboBox11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848475" y="301656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170</xdr:row>
      <xdr:rowOff>38100</xdr:rowOff>
    </xdr:from>
    <xdr:to>
      <xdr:col>10</xdr:col>
      <xdr:colOff>685800</xdr:colOff>
      <xdr:row>171</xdr:row>
      <xdr:rowOff>85725</xdr:rowOff>
    </xdr:to>
    <xdr:pic>
      <xdr:nvPicPr>
        <xdr:cNvPr id="104" name="ComboBox11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848475" y="30346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171</xdr:row>
      <xdr:rowOff>47625</xdr:rowOff>
    </xdr:from>
    <xdr:to>
      <xdr:col>10</xdr:col>
      <xdr:colOff>685800</xdr:colOff>
      <xdr:row>172</xdr:row>
      <xdr:rowOff>95250</xdr:rowOff>
    </xdr:to>
    <xdr:pic>
      <xdr:nvPicPr>
        <xdr:cNvPr id="105" name="ComboBox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0546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172</xdr:row>
      <xdr:rowOff>38100</xdr:rowOff>
    </xdr:from>
    <xdr:to>
      <xdr:col>10</xdr:col>
      <xdr:colOff>685800</xdr:colOff>
      <xdr:row>173</xdr:row>
      <xdr:rowOff>85725</xdr:rowOff>
    </xdr:to>
    <xdr:pic>
      <xdr:nvPicPr>
        <xdr:cNvPr id="106" name="ComboBox11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848475" y="30727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173</xdr:row>
      <xdr:rowOff>38100</xdr:rowOff>
    </xdr:from>
    <xdr:to>
      <xdr:col>10</xdr:col>
      <xdr:colOff>685800</xdr:colOff>
      <xdr:row>174</xdr:row>
      <xdr:rowOff>85725</xdr:rowOff>
    </xdr:to>
    <xdr:pic>
      <xdr:nvPicPr>
        <xdr:cNvPr id="107" name="ComboBox11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848475" y="30918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174</xdr:row>
      <xdr:rowOff>28575</xdr:rowOff>
    </xdr:from>
    <xdr:to>
      <xdr:col>10</xdr:col>
      <xdr:colOff>685800</xdr:colOff>
      <xdr:row>175</xdr:row>
      <xdr:rowOff>76200</xdr:rowOff>
    </xdr:to>
    <xdr:pic>
      <xdr:nvPicPr>
        <xdr:cNvPr id="108" name="ComboBox11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848475" y="310991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175</xdr:row>
      <xdr:rowOff>38100</xdr:rowOff>
    </xdr:from>
    <xdr:to>
      <xdr:col>10</xdr:col>
      <xdr:colOff>685800</xdr:colOff>
      <xdr:row>176</xdr:row>
      <xdr:rowOff>85725</xdr:rowOff>
    </xdr:to>
    <xdr:pic>
      <xdr:nvPicPr>
        <xdr:cNvPr id="109" name="ComboBox11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848475" y="31299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176</xdr:row>
      <xdr:rowOff>19050</xdr:rowOff>
    </xdr:from>
    <xdr:to>
      <xdr:col>10</xdr:col>
      <xdr:colOff>685800</xdr:colOff>
      <xdr:row>177</xdr:row>
      <xdr:rowOff>66675</xdr:rowOff>
    </xdr:to>
    <xdr:pic>
      <xdr:nvPicPr>
        <xdr:cNvPr id="110" name="ComboBox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14706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177</xdr:row>
      <xdr:rowOff>28575</xdr:rowOff>
    </xdr:from>
    <xdr:to>
      <xdr:col>10</xdr:col>
      <xdr:colOff>685800</xdr:colOff>
      <xdr:row>178</xdr:row>
      <xdr:rowOff>76200</xdr:rowOff>
    </xdr:to>
    <xdr:pic>
      <xdr:nvPicPr>
        <xdr:cNvPr id="111" name="ComboBox11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848475" y="316706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178</xdr:row>
      <xdr:rowOff>38100</xdr:rowOff>
    </xdr:from>
    <xdr:to>
      <xdr:col>10</xdr:col>
      <xdr:colOff>685800</xdr:colOff>
      <xdr:row>179</xdr:row>
      <xdr:rowOff>85725</xdr:rowOff>
    </xdr:to>
    <xdr:pic>
      <xdr:nvPicPr>
        <xdr:cNvPr id="112" name="ComboBox11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848475" y="31870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179</xdr:row>
      <xdr:rowOff>38100</xdr:rowOff>
    </xdr:from>
    <xdr:to>
      <xdr:col>10</xdr:col>
      <xdr:colOff>685800</xdr:colOff>
      <xdr:row>180</xdr:row>
      <xdr:rowOff>85725</xdr:rowOff>
    </xdr:to>
    <xdr:pic>
      <xdr:nvPicPr>
        <xdr:cNvPr id="113" name="ComboBox12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848475" y="32061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180</xdr:row>
      <xdr:rowOff>47625</xdr:rowOff>
    </xdr:from>
    <xdr:to>
      <xdr:col>10</xdr:col>
      <xdr:colOff>685800</xdr:colOff>
      <xdr:row>181</xdr:row>
      <xdr:rowOff>95250</xdr:rowOff>
    </xdr:to>
    <xdr:pic>
      <xdr:nvPicPr>
        <xdr:cNvPr id="114" name="ComboBox12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848475" y="32261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181</xdr:row>
      <xdr:rowOff>57150</xdr:rowOff>
    </xdr:from>
    <xdr:to>
      <xdr:col>10</xdr:col>
      <xdr:colOff>685800</xdr:colOff>
      <xdr:row>182</xdr:row>
      <xdr:rowOff>104775</xdr:rowOff>
    </xdr:to>
    <xdr:pic>
      <xdr:nvPicPr>
        <xdr:cNvPr id="115" name="ComboBox12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848475" y="324612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182</xdr:row>
      <xdr:rowOff>76200</xdr:rowOff>
    </xdr:from>
    <xdr:to>
      <xdr:col>10</xdr:col>
      <xdr:colOff>685800</xdr:colOff>
      <xdr:row>183</xdr:row>
      <xdr:rowOff>114300</xdr:rowOff>
    </xdr:to>
    <xdr:pic>
      <xdr:nvPicPr>
        <xdr:cNvPr id="116" name="ComboBox12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848475" y="326707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183</xdr:row>
      <xdr:rowOff>76200</xdr:rowOff>
    </xdr:from>
    <xdr:to>
      <xdr:col>10</xdr:col>
      <xdr:colOff>685800</xdr:colOff>
      <xdr:row>184</xdr:row>
      <xdr:rowOff>114300</xdr:rowOff>
    </xdr:to>
    <xdr:pic>
      <xdr:nvPicPr>
        <xdr:cNvPr id="117" name="ComboBox1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28612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184</xdr:row>
      <xdr:rowOff>85725</xdr:rowOff>
    </xdr:from>
    <xdr:to>
      <xdr:col>10</xdr:col>
      <xdr:colOff>685800</xdr:colOff>
      <xdr:row>185</xdr:row>
      <xdr:rowOff>123825</xdr:rowOff>
    </xdr:to>
    <xdr:pic>
      <xdr:nvPicPr>
        <xdr:cNvPr id="118" name="ComboBox12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848475" y="330612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185</xdr:row>
      <xdr:rowOff>85725</xdr:rowOff>
    </xdr:from>
    <xdr:to>
      <xdr:col>10</xdr:col>
      <xdr:colOff>685800</xdr:colOff>
      <xdr:row>186</xdr:row>
      <xdr:rowOff>133350</xdr:rowOff>
    </xdr:to>
    <xdr:pic>
      <xdr:nvPicPr>
        <xdr:cNvPr id="119" name="ComboBox12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848475" y="33251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186</xdr:row>
      <xdr:rowOff>104775</xdr:rowOff>
    </xdr:from>
    <xdr:to>
      <xdr:col>10</xdr:col>
      <xdr:colOff>685800</xdr:colOff>
      <xdr:row>187</xdr:row>
      <xdr:rowOff>152400</xdr:rowOff>
    </xdr:to>
    <xdr:pic>
      <xdr:nvPicPr>
        <xdr:cNvPr id="120" name="ComboBox12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848475" y="33461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187</xdr:row>
      <xdr:rowOff>104775</xdr:rowOff>
    </xdr:from>
    <xdr:to>
      <xdr:col>10</xdr:col>
      <xdr:colOff>685800</xdr:colOff>
      <xdr:row>188</xdr:row>
      <xdr:rowOff>152400</xdr:rowOff>
    </xdr:to>
    <xdr:pic>
      <xdr:nvPicPr>
        <xdr:cNvPr id="121" name="ComboBox12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848475" y="33651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188</xdr:row>
      <xdr:rowOff>114300</xdr:rowOff>
    </xdr:from>
    <xdr:to>
      <xdr:col>10</xdr:col>
      <xdr:colOff>685800</xdr:colOff>
      <xdr:row>189</xdr:row>
      <xdr:rowOff>161925</xdr:rowOff>
    </xdr:to>
    <xdr:pic>
      <xdr:nvPicPr>
        <xdr:cNvPr id="122" name="ComboBox12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848475" y="33851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189</xdr:row>
      <xdr:rowOff>114300</xdr:rowOff>
    </xdr:from>
    <xdr:to>
      <xdr:col>10</xdr:col>
      <xdr:colOff>685800</xdr:colOff>
      <xdr:row>190</xdr:row>
      <xdr:rowOff>161925</xdr:rowOff>
    </xdr:to>
    <xdr:pic>
      <xdr:nvPicPr>
        <xdr:cNvPr id="123" name="ComboBox130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848475" y="34042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190</xdr:row>
      <xdr:rowOff>123825</xdr:rowOff>
    </xdr:from>
    <xdr:to>
      <xdr:col>10</xdr:col>
      <xdr:colOff>685800</xdr:colOff>
      <xdr:row>191</xdr:row>
      <xdr:rowOff>171450</xdr:rowOff>
    </xdr:to>
    <xdr:pic>
      <xdr:nvPicPr>
        <xdr:cNvPr id="124" name="ComboBox13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848475" y="34242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191</xdr:row>
      <xdr:rowOff>133350</xdr:rowOff>
    </xdr:from>
    <xdr:to>
      <xdr:col>10</xdr:col>
      <xdr:colOff>685800</xdr:colOff>
      <xdr:row>192</xdr:row>
      <xdr:rowOff>180975</xdr:rowOff>
    </xdr:to>
    <xdr:pic>
      <xdr:nvPicPr>
        <xdr:cNvPr id="125" name="ComboBox13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848475" y="34442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192</xdr:row>
      <xdr:rowOff>142875</xdr:rowOff>
    </xdr:from>
    <xdr:to>
      <xdr:col>10</xdr:col>
      <xdr:colOff>685800</xdr:colOff>
      <xdr:row>194</xdr:row>
      <xdr:rowOff>0</xdr:rowOff>
    </xdr:to>
    <xdr:pic>
      <xdr:nvPicPr>
        <xdr:cNvPr id="126" name="ComboBox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4642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193</xdr:row>
      <xdr:rowOff>152400</xdr:rowOff>
    </xdr:from>
    <xdr:to>
      <xdr:col>10</xdr:col>
      <xdr:colOff>685800</xdr:colOff>
      <xdr:row>195</xdr:row>
      <xdr:rowOff>9525</xdr:rowOff>
    </xdr:to>
    <xdr:pic>
      <xdr:nvPicPr>
        <xdr:cNvPr id="127" name="ComboBox13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6848475" y="348424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194</xdr:row>
      <xdr:rowOff>152400</xdr:rowOff>
    </xdr:from>
    <xdr:to>
      <xdr:col>10</xdr:col>
      <xdr:colOff>685800</xdr:colOff>
      <xdr:row>196</xdr:row>
      <xdr:rowOff>9525</xdr:rowOff>
    </xdr:to>
    <xdr:pic>
      <xdr:nvPicPr>
        <xdr:cNvPr id="128" name="ComboBox135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848475" y="350329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195</xdr:row>
      <xdr:rowOff>161925</xdr:rowOff>
    </xdr:from>
    <xdr:to>
      <xdr:col>10</xdr:col>
      <xdr:colOff>685800</xdr:colOff>
      <xdr:row>197</xdr:row>
      <xdr:rowOff>19050</xdr:rowOff>
    </xdr:to>
    <xdr:pic>
      <xdr:nvPicPr>
        <xdr:cNvPr id="129" name="ComboBox13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848475" y="352329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196</xdr:row>
      <xdr:rowOff>171450</xdr:rowOff>
    </xdr:from>
    <xdr:to>
      <xdr:col>10</xdr:col>
      <xdr:colOff>685800</xdr:colOff>
      <xdr:row>198</xdr:row>
      <xdr:rowOff>28575</xdr:rowOff>
    </xdr:to>
    <xdr:pic>
      <xdr:nvPicPr>
        <xdr:cNvPr id="130" name="ComboBox13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848475" y="35433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197</xdr:row>
      <xdr:rowOff>180975</xdr:rowOff>
    </xdr:from>
    <xdr:to>
      <xdr:col>10</xdr:col>
      <xdr:colOff>685800</xdr:colOff>
      <xdr:row>199</xdr:row>
      <xdr:rowOff>28575</xdr:rowOff>
    </xdr:to>
    <xdr:pic>
      <xdr:nvPicPr>
        <xdr:cNvPr id="131" name="ComboBox138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848475" y="356330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201</xdr:row>
      <xdr:rowOff>9525</xdr:rowOff>
    </xdr:from>
    <xdr:to>
      <xdr:col>10</xdr:col>
      <xdr:colOff>685800</xdr:colOff>
      <xdr:row>202</xdr:row>
      <xdr:rowOff>57150</xdr:rowOff>
    </xdr:to>
    <xdr:pic>
      <xdr:nvPicPr>
        <xdr:cNvPr id="132" name="ComboBox13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848475" y="36223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202</xdr:row>
      <xdr:rowOff>9525</xdr:rowOff>
    </xdr:from>
    <xdr:to>
      <xdr:col>10</xdr:col>
      <xdr:colOff>685800</xdr:colOff>
      <xdr:row>203</xdr:row>
      <xdr:rowOff>57150</xdr:rowOff>
    </xdr:to>
    <xdr:pic>
      <xdr:nvPicPr>
        <xdr:cNvPr id="133" name="ComboBox14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6848475" y="36414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203</xdr:row>
      <xdr:rowOff>19050</xdr:rowOff>
    </xdr:from>
    <xdr:to>
      <xdr:col>10</xdr:col>
      <xdr:colOff>685800</xdr:colOff>
      <xdr:row>204</xdr:row>
      <xdr:rowOff>66675</xdr:rowOff>
    </xdr:to>
    <xdr:pic>
      <xdr:nvPicPr>
        <xdr:cNvPr id="134" name="ComboBox14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848475" y="36614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204</xdr:row>
      <xdr:rowOff>28575</xdr:rowOff>
    </xdr:from>
    <xdr:to>
      <xdr:col>10</xdr:col>
      <xdr:colOff>685800</xdr:colOff>
      <xdr:row>205</xdr:row>
      <xdr:rowOff>66675</xdr:rowOff>
    </xdr:to>
    <xdr:pic>
      <xdr:nvPicPr>
        <xdr:cNvPr id="135" name="ComboBox1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68141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pic>
      <xdr:nvPicPr>
        <xdr:cNvPr id="136" name="ComboBox14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6848475" y="37023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pic>
      <xdr:nvPicPr>
        <xdr:cNvPr id="137" name="ComboBox14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848475" y="37214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207</xdr:row>
      <xdr:rowOff>66675</xdr:rowOff>
    </xdr:from>
    <xdr:to>
      <xdr:col>10</xdr:col>
      <xdr:colOff>685800</xdr:colOff>
      <xdr:row>208</xdr:row>
      <xdr:rowOff>114300</xdr:rowOff>
    </xdr:to>
    <xdr:pic>
      <xdr:nvPicPr>
        <xdr:cNvPr id="138" name="ComboBox14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6848475" y="37423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208</xdr:row>
      <xdr:rowOff>57150</xdr:rowOff>
    </xdr:from>
    <xdr:to>
      <xdr:col>10</xdr:col>
      <xdr:colOff>685800</xdr:colOff>
      <xdr:row>209</xdr:row>
      <xdr:rowOff>104775</xdr:rowOff>
    </xdr:to>
    <xdr:pic>
      <xdr:nvPicPr>
        <xdr:cNvPr id="139" name="ComboBox14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848475" y="376047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123825</xdr:rowOff>
    </xdr:to>
    <xdr:pic>
      <xdr:nvPicPr>
        <xdr:cNvPr id="140" name="ComboBox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7814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210</xdr:row>
      <xdr:rowOff>76200</xdr:rowOff>
    </xdr:from>
    <xdr:to>
      <xdr:col>10</xdr:col>
      <xdr:colOff>685800</xdr:colOff>
      <xdr:row>211</xdr:row>
      <xdr:rowOff>114300</xdr:rowOff>
    </xdr:to>
    <xdr:pic>
      <xdr:nvPicPr>
        <xdr:cNvPr id="141" name="ComboBox14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848475" y="380047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211</xdr:row>
      <xdr:rowOff>95250</xdr:rowOff>
    </xdr:from>
    <xdr:to>
      <xdr:col>10</xdr:col>
      <xdr:colOff>685800</xdr:colOff>
      <xdr:row>212</xdr:row>
      <xdr:rowOff>133350</xdr:rowOff>
    </xdr:to>
    <xdr:pic>
      <xdr:nvPicPr>
        <xdr:cNvPr id="142" name="ComboBox14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848475" y="382143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212</xdr:row>
      <xdr:rowOff>85725</xdr:rowOff>
    </xdr:from>
    <xdr:to>
      <xdr:col>10</xdr:col>
      <xdr:colOff>685800</xdr:colOff>
      <xdr:row>213</xdr:row>
      <xdr:rowOff>133350</xdr:rowOff>
    </xdr:to>
    <xdr:pic>
      <xdr:nvPicPr>
        <xdr:cNvPr id="143" name="ComboBox15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6848475" y="383952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95250</xdr:rowOff>
    </xdr:from>
    <xdr:to>
      <xdr:col>10</xdr:col>
      <xdr:colOff>685800</xdr:colOff>
      <xdr:row>214</xdr:row>
      <xdr:rowOff>142875</xdr:rowOff>
    </xdr:to>
    <xdr:pic>
      <xdr:nvPicPr>
        <xdr:cNvPr id="144" name="ComboBox15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848475" y="38595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214</xdr:row>
      <xdr:rowOff>104775</xdr:rowOff>
    </xdr:from>
    <xdr:to>
      <xdr:col>10</xdr:col>
      <xdr:colOff>685800</xdr:colOff>
      <xdr:row>215</xdr:row>
      <xdr:rowOff>152400</xdr:rowOff>
    </xdr:to>
    <xdr:pic>
      <xdr:nvPicPr>
        <xdr:cNvPr id="145" name="ComboBox15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848475" y="38795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215</xdr:row>
      <xdr:rowOff>114300</xdr:rowOff>
    </xdr:from>
    <xdr:to>
      <xdr:col>10</xdr:col>
      <xdr:colOff>685800</xdr:colOff>
      <xdr:row>216</xdr:row>
      <xdr:rowOff>161925</xdr:rowOff>
    </xdr:to>
    <xdr:pic>
      <xdr:nvPicPr>
        <xdr:cNvPr id="146" name="ComboBox1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8995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216</xdr:row>
      <xdr:rowOff>114300</xdr:rowOff>
    </xdr:from>
    <xdr:to>
      <xdr:col>10</xdr:col>
      <xdr:colOff>685800</xdr:colOff>
      <xdr:row>217</xdr:row>
      <xdr:rowOff>161925</xdr:rowOff>
    </xdr:to>
    <xdr:pic>
      <xdr:nvPicPr>
        <xdr:cNvPr id="147" name="ComboBox15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848475" y="39185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217</xdr:row>
      <xdr:rowOff>123825</xdr:rowOff>
    </xdr:from>
    <xdr:to>
      <xdr:col>10</xdr:col>
      <xdr:colOff>685800</xdr:colOff>
      <xdr:row>218</xdr:row>
      <xdr:rowOff>171450</xdr:rowOff>
    </xdr:to>
    <xdr:pic>
      <xdr:nvPicPr>
        <xdr:cNvPr id="148" name="ComboBox15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6848475" y="39385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pic>
      <xdr:nvPicPr>
        <xdr:cNvPr id="149" name="ComboBox15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848475" y="39595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219</xdr:row>
      <xdr:rowOff>133350</xdr:rowOff>
    </xdr:from>
    <xdr:to>
      <xdr:col>10</xdr:col>
      <xdr:colOff>685800</xdr:colOff>
      <xdr:row>220</xdr:row>
      <xdr:rowOff>180975</xdr:rowOff>
    </xdr:to>
    <xdr:pic>
      <xdr:nvPicPr>
        <xdr:cNvPr id="150" name="ComboBox15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6848475" y="39776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220</xdr:row>
      <xdr:rowOff>142875</xdr:rowOff>
    </xdr:from>
    <xdr:to>
      <xdr:col>10</xdr:col>
      <xdr:colOff>685800</xdr:colOff>
      <xdr:row>222</xdr:row>
      <xdr:rowOff>0</xdr:rowOff>
    </xdr:to>
    <xdr:pic>
      <xdr:nvPicPr>
        <xdr:cNvPr id="151" name="ComboBox15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848475" y="39976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221</xdr:row>
      <xdr:rowOff>152400</xdr:rowOff>
    </xdr:from>
    <xdr:to>
      <xdr:col>10</xdr:col>
      <xdr:colOff>685800</xdr:colOff>
      <xdr:row>223</xdr:row>
      <xdr:rowOff>0</xdr:rowOff>
    </xdr:to>
    <xdr:pic>
      <xdr:nvPicPr>
        <xdr:cNvPr id="152" name="ComboBox1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01764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pic>
      <xdr:nvPicPr>
        <xdr:cNvPr id="153" name="ComboBox160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6848475" y="40376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223</xdr:row>
      <xdr:rowOff>171450</xdr:rowOff>
    </xdr:from>
    <xdr:to>
      <xdr:col>10</xdr:col>
      <xdr:colOff>685800</xdr:colOff>
      <xdr:row>225</xdr:row>
      <xdr:rowOff>28575</xdr:rowOff>
    </xdr:to>
    <xdr:pic>
      <xdr:nvPicPr>
        <xdr:cNvPr id="154" name="ComboBox16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848475" y="405765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pic>
      <xdr:nvPicPr>
        <xdr:cNvPr id="155" name="ComboBox162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6848475" y="407765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225</xdr:row>
      <xdr:rowOff>180975</xdr:rowOff>
    </xdr:from>
    <xdr:to>
      <xdr:col>10</xdr:col>
      <xdr:colOff>685800</xdr:colOff>
      <xdr:row>227</xdr:row>
      <xdr:rowOff>38100</xdr:rowOff>
    </xdr:to>
    <xdr:pic>
      <xdr:nvPicPr>
        <xdr:cNvPr id="156" name="ComboBox163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848475" y="40967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226</xdr:row>
      <xdr:rowOff>180975</xdr:rowOff>
    </xdr:from>
    <xdr:to>
      <xdr:col>10</xdr:col>
      <xdr:colOff>685800</xdr:colOff>
      <xdr:row>228</xdr:row>
      <xdr:rowOff>47625</xdr:rowOff>
    </xdr:to>
    <xdr:pic>
      <xdr:nvPicPr>
        <xdr:cNvPr id="157" name="ComboBox164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848475" y="41157525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227</xdr:row>
      <xdr:rowOff>180975</xdr:rowOff>
    </xdr:from>
    <xdr:to>
      <xdr:col>10</xdr:col>
      <xdr:colOff>685800</xdr:colOff>
      <xdr:row>229</xdr:row>
      <xdr:rowOff>38100</xdr:rowOff>
    </xdr:to>
    <xdr:pic>
      <xdr:nvPicPr>
        <xdr:cNvPr id="158" name="ComboBox16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848475" y="41348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229</xdr:row>
      <xdr:rowOff>19050</xdr:rowOff>
    </xdr:from>
    <xdr:to>
      <xdr:col>10</xdr:col>
      <xdr:colOff>685800</xdr:colOff>
      <xdr:row>230</xdr:row>
      <xdr:rowOff>66675</xdr:rowOff>
    </xdr:to>
    <xdr:pic>
      <xdr:nvPicPr>
        <xdr:cNvPr id="159" name="ComboBox16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848475" y="41567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230</xdr:row>
      <xdr:rowOff>38100</xdr:rowOff>
    </xdr:from>
    <xdr:to>
      <xdr:col>10</xdr:col>
      <xdr:colOff>685800</xdr:colOff>
      <xdr:row>231</xdr:row>
      <xdr:rowOff>85725</xdr:rowOff>
    </xdr:to>
    <xdr:pic>
      <xdr:nvPicPr>
        <xdr:cNvPr id="160" name="ComboBox16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848475" y="41776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231</xdr:row>
      <xdr:rowOff>28575</xdr:rowOff>
    </xdr:from>
    <xdr:to>
      <xdr:col>10</xdr:col>
      <xdr:colOff>685800</xdr:colOff>
      <xdr:row>232</xdr:row>
      <xdr:rowOff>76200</xdr:rowOff>
    </xdr:to>
    <xdr:pic>
      <xdr:nvPicPr>
        <xdr:cNvPr id="161" name="ComboBox16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6848475" y="419576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232</xdr:row>
      <xdr:rowOff>38100</xdr:rowOff>
    </xdr:from>
    <xdr:to>
      <xdr:col>10</xdr:col>
      <xdr:colOff>685800</xdr:colOff>
      <xdr:row>233</xdr:row>
      <xdr:rowOff>85725</xdr:rowOff>
    </xdr:to>
    <xdr:pic>
      <xdr:nvPicPr>
        <xdr:cNvPr id="162" name="ComboBox169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848475" y="42157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233</xdr:row>
      <xdr:rowOff>47625</xdr:rowOff>
    </xdr:from>
    <xdr:to>
      <xdr:col>10</xdr:col>
      <xdr:colOff>685800</xdr:colOff>
      <xdr:row>234</xdr:row>
      <xdr:rowOff>85725</xdr:rowOff>
    </xdr:to>
    <xdr:pic>
      <xdr:nvPicPr>
        <xdr:cNvPr id="163" name="ComboBox1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23576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234</xdr:row>
      <xdr:rowOff>47625</xdr:rowOff>
    </xdr:from>
    <xdr:to>
      <xdr:col>10</xdr:col>
      <xdr:colOff>685800</xdr:colOff>
      <xdr:row>235</xdr:row>
      <xdr:rowOff>95250</xdr:rowOff>
    </xdr:to>
    <xdr:pic>
      <xdr:nvPicPr>
        <xdr:cNvPr id="164" name="ComboBox17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6848475" y="42548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235</xdr:row>
      <xdr:rowOff>66675</xdr:rowOff>
    </xdr:from>
    <xdr:to>
      <xdr:col>10</xdr:col>
      <xdr:colOff>685800</xdr:colOff>
      <xdr:row>237</xdr:row>
      <xdr:rowOff>57150</xdr:rowOff>
    </xdr:to>
    <xdr:pic>
      <xdr:nvPicPr>
        <xdr:cNvPr id="165" name="ComboBox17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848475" y="42757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pic>
      <xdr:nvPicPr>
        <xdr:cNvPr id="166" name="ComboBox17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6848475" y="42957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238</xdr:row>
      <xdr:rowOff>19050</xdr:rowOff>
    </xdr:from>
    <xdr:to>
      <xdr:col>10</xdr:col>
      <xdr:colOff>685800</xdr:colOff>
      <xdr:row>240</xdr:row>
      <xdr:rowOff>9525</xdr:rowOff>
    </xdr:to>
    <xdr:pic>
      <xdr:nvPicPr>
        <xdr:cNvPr id="167" name="ComboBox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3148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239</xdr:row>
      <xdr:rowOff>28575</xdr:rowOff>
    </xdr:from>
    <xdr:to>
      <xdr:col>10</xdr:col>
      <xdr:colOff>685800</xdr:colOff>
      <xdr:row>241</xdr:row>
      <xdr:rowOff>19050</xdr:rowOff>
    </xdr:to>
    <xdr:pic>
      <xdr:nvPicPr>
        <xdr:cNvPr id="168" name="ComboBox17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848475" y="433482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240</xdr:row>
      <xdr:rowOff>171450</xdr:rowOff>
    </xdr:from>
    <xdr:to>
      <xdr:col>10</xdr:col>
      <xdr:colOff>685800</xdr:colOff>
      <xdr:row>242</xdr:row>
      <xdr:rowOff>28575</xdr:rowOff>
    </xdr:to>
    <xdr:pic>
      <xdr:nvPicPr>
        <xdr:cNvPr id="169" name="ComboBox176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6848475" y="43548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241</xdr:row>
      <xdr:rowOff>171450</xdr:rowOff>
    </xdr:from>
    <xdr:to>
      <xdr:col>10</xdr:col>
      <xdr:colOff>685800</xdr:colOff>
      <xdr:row>243</xdr:row>
      <xdr:rowOff>38100</xdr:rowOff>
    </xdr:to>
    <xdr:pic>
      <xdr:nvPicPr>
        <xdr:cNvPr id="170" name="ComboBox17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848475" y="43738800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243</xdr:row>
      <xdr:rowOff>9525</xdr:rowOff>
    </xdr:from>
    <xdr:to>
      <xdr:col>10</xdr:col>
      <xdr:colOff>685800</xdr:colOff>
      <xdr:row>244</xdr:row>
      <xdr:rowOff>57150</xdr:rowOff>
    </xdr:to>
    <xdr:pic>
      <xdr:nvPicPr>
        <xdr:cNvPr id="171" name="ComboBox17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6848475" y="43957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244</xdr:row>
      <xdr:rowOff>0</xdr:rowOff>
    </xdr:from>
    <xdr:to>
      <xdr:col>10</xdr:col>
      <xdr:colOff>685800</xdr:colOff>
      <xdr:row>245</xdr:row>
      <xdr:rowOff>57150</xdr:rowOff>
    </xdr:to>
    <xdr:pic>
      <xdr:nvPicPr>
        <xdr:cNvPr id="172" name="ComboBox17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848475" y="44138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245</xdr:row>
      <xdr:rowOff>19050</xdr:rowOff>
    </xdr:from>
    <xdr:to>
      <xdr:col>10</xdr:col>
      <xdr:colOff>685800</xdr:colOff>
      <xdr:row>246</xdr:row>
      <xdr:rowOff>76200</xdr:rowOff>
    </xdr:to>
    <xdr:pic>
      <xdr:nvPicPr>
        <xdr:cNvPr id="173" name="ComboBox180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848475" y="44338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246</xdr:row>
      <xdr:rowOff>38100</xdr:rowOff>
    </xdr:from>
    <xdr:to>
      <xdr:col>10</xdr:col>
      <xdr:colOff>685800</xdr:colOff>
      <xdr:row>277</xdr:row>
      <xdr:rowOff>85725</xdr:rowOff>
    </xdr:to>
    <xdr:pic>
      <xdr:nvPicPr>
        <xdr:cNvPr id="174" name="ComboBox1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45389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246</xdr:row>
      <xdr:rowOff>104775</xdr:rowOff>
    </xdr:from>
    <xdr:to>
      <xdr:col>10</xdr:col>
      <xdr:colOff>685800</xdr:colOff>
      <xdr:row>277</xdr:row>
      <xdr:rowOff>161925</xdr:rowOff>
    </xdr:to>
    <xdr:pic>
      <xdr:nvPicPr>
        <xdr:cNvPr id="175" name="ComboBox1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4605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317</xdr:row>
      <xdr:rowOff>47625</xdr:rowOff>
    </xdr:from>
    <xdr:to>
      <xdr:col>10</xdr:col>
      <xdr:colOff>685800</xdr:colOff>
      <xdr:row>318</xdr:row>
      <xdr:rowOff>104775</xdr:rowOff>
    </xdr:to>
    <xdr:pic>
      <xdr:nvPicPr>
        <xdr:cNvPr id="176" name="ComboBox18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848475" y="45224700"/>
          <a:ext cx="2171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318</xdr:row>
      <xdr:rowOff>85725</xdr:rowOff>
    </xdr:from>
    <xdr:to>
      <xdr:col>10</xdr:col>
      <xdr:colOff>685800</xdr:colOff>
      <xdr:row>320</xdr:row>
      <xdr:rowOff>9525</xdr:rowOff>
    </xdr:to>
    <xdr:pic>
      <xdr:nvPicPr>
        <xdr:cNvPr id="177" name="ComboBox18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6848475" y="45405675"/>
          <a:ext cx="2171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347</xdr:row>
      <xdr:rowOff>85725</xdr:rowOff>
    </xdr:from>
    <xdr:to>
      <xdr:col>8</xdr:col>
      <xdr:colOff>247650</xdr:colOff>
      <xdr:row>349</xdr:row>
      <xdr:rowOff>0</xdr:rowOff>
    </xdr:to>
    <xdr:pic>
      <xdr:nvPicPr>
        <xdr:cNvPr id="178" name="ComboBox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95825" y="49996725"/>
          <a:ext cx="21621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79" name="ComboBox2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80" name="ComboBox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81" name="ComboBox2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82" name="ComboBox2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84</xdr:row>
      <xdr:rowOff>28575</xdr:rowOff>
    </xdr:from>
    <xdr:to>
      <xdr:col>10</xdr:col>
      <xdr:colOff>685800</xdr:colOff>
      <xdr:row>85</xdr:row>
      <xdr:rowOff>76200</xdr:rowOff>
    </xdr:to>
    <xdr:pic>
      <xdr:nvPicPr>
        <xdr:cNvPr id="183" name="ComboBox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4982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89</xdr:row>
      <xdr:rowOff>57150</xdr:rowOff>
    </xdr:from>
    <xdr:to>
      <xdr:col>10</xdr:col>
      <xdr:colOff>685800</xdr:colOff>
      <xdr:row>90</xdr:row>
      <xdr:rowOff>95250</xdr:rowOff>
    </xdr:to>
    <xdr:pic>
      <xdr:nvPicPr>
        <xdr:cNvPr id="184" name="ComboBox28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848475" y="159639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139</xdr:row>
      <xdr:rowOff>0</xdr:rowOff>
    </xdr:from>
    <xdr:to>
      <xdr:col>10</xdr:col>
      <xdr:colOff>685800</xdr:colOff>
      <xdr:row>140</xdr:row>
      <xdr:rowOff>38100</xdr:rowOff>
    </xdr:to>
    <xdr:pic>
      <xdr:nvPicPr>
        <xdr:cNvPr id="185" name="ComboBox3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6848475" y="246316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140</xdr:row>
      <xdr:rowOff>9525</xdr:rowOff>
    </xdr:from>
    <xdr:to>
      <xdr:col>10</xdr:col>
      <xdr:colOff>685800</xdr:colOff>
      <xdr:row>141</xdr:row>
      <xdr:rowOff>57150</xdr:rowOff>
    </xdr:to>
    <xdr:pic>
      <xdr:nvPicPr>
        <xdr:cNvPr id="186" name="ComboBox3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848475" y="24831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199</xdr:row>
      <xdr:rowOff>0</xdr:rowOff>
    </xdr:from>
    <xdr:to>
      <xdr:col>10</xdr:col>
      <xdr:colOff>685800</xdr:colOff>
      <xdr:row>200</xdr:row>
      <xdr:rowOff>47625</xdr:rowOff>
    </xdr:to>
    <xdr:pic>
      <xdr:nvPicPr>
        <xdr:cNvPr id="187" name="ComboBox39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6848475" y="35833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200</xdr:row>
      <xdr:rowOff>9525</xdr:rowOff>
    </xdr:from>
    <xdr:to>
      <xdr:col>10</xdr:col>
      <xdr:colOff>685800</xdr:colOff>
      <xdr:row>201</xdr:row>
      <xdr:rowOff>57150</xdr:rowOff>
    </xdr:to>
    <xdr:pic>
      <xdr:nvPicPr>
        <xdr:cNvPr id="188" name="ComboBox4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848475" y="36033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277</xdr:row>
      <xdr:rowOff>123825</xdr:rowOff>
    </xdr:from>
    <xdr:to>
      <xdr:col>10</xdr:col>
      <xdr:colOff>685800</xdr:colOff>
      <xdr:row>315</xdr:row>
      <xdr:rowOff>95250</xdr:rowOff>
    </xdr:to>
    <xdr:pic>
      <xdr:nvPicPr>
        <xdr:cNvPr id="189" name="ComboBox20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848475" y="44805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315</xdr:row>
      <xdr:rowOff>57150</xdr:rowOff>
    </xdr:from>
    <xdr:to>
      <xdr:col>10</xdr:col>
      <xdr:colOff>685800</xdr:colOff>
      <xdr:row>317</xdr:row>
      <xdr:rowOff>38100</xdr:rowOff>
    </xdr:to>
    <xdr:pic>
      <xdr:nvPicPr>
        <xdr:cNvPr id="190" name="ComboBox2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4996100"/>
          <a:ext cx="2171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315</xdr:row>
      <xdr:rowOff>104775</xdr:rowOff>
    </xdr:from>
    <xdr:to>
      <xdr:col>10</xdr:col>
      <xdr:colOff>685800</xdr:colOff>
      <xdr:row>317</xdr:row>
      <xdr:rowOff>104775</xdr:rowOff>
    </xdr:to>
    <xdr:pic>
      <xdr:nvPicPr>
        <xdr:cNvPr id="191" name="ComboBox2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5043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2" name="ComboBox2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3" name="ComboBox2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4" name="ComboBox2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5" name="ComboBox2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6" name="ComboBox2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7" name="ComboBox2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8" name="ComboBox2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199" name="ComboBox2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00" name="ComboBox2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01" name="ComboBox2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02" name="ComboBox2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03" name="ComboBox2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04" name="ComboBox2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2</xdr:row>
      <xdr:rowOff>0</xdr:rowOff>
    </xdr:from>
    <xdr:to>
      <xdr:col>10</xdr:col>
      <xdr:colOff>695325</xdr:colOff>
      <xdr:row>6</xdr:row>
      <xdr:rowOff>76200</xdr:rowOff>
    </xdr:to>
    <xdr:pic>
      <xdr:nvPicPr>
        <xdr:cNvPr id="205" name="CommandButton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848475" y="0"/>
          <a:ext cx="2181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</xdr:row>
      <xdr:rowOff>0</xdr:rowOff>
    </xdr:from>
    <xdr:to>
      <xdr:col>10</xdr:col>
      <xdr:colOff>685800</xdr:colOff>
      <xdr:row>7</xdr:row>
      <xdr:rowOff>47625</xdr:rowOff>
    </xdr:to>
    <xdr:pic>
      <xdr:nvPicPr>
        <xdr:cNvPr id="206" name="ComboBox229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848475" y="590550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</xdr:row>
      <xdr:rowOff>0</xdr:rowOff>
    </xdr:from>
    <xdr:to>
      <xdr:col>10</xdr:col>
      <xdr:colOff>685800</xdr:colOff>
      <xdr:row>8</xdr:row>
      <xdr:rowOff>47625</xdr:rowOff>
    </xdr:to>
    <xdr:pic>
      <xdr:nvPicPr>
        <xdr:cNvPr id="207" name="ComboBox230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848475" y="790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8</xdr:row>
      <xdr:rowOff>28575</xdr:rowOff>
    </xdr:from>
    <xdr:to>
      <xdr:col>10</xdr:col>
      <xdr:colOff>685800</xdr:colOff>
      <xdr:row>9</xdr:row>
      <xdr:rowOff>66675</xdr:rowOff>
    </xdr:to>
    <xdr:pic>
      <xdr:nvPicPr>
        <xdr:cNvPr id="208" name="ComboBox23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848475" y="1009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9</xdr:row>
      <xdr:rowOff>47625</xdr:rowOff>
    </xdr:from>
    <xdr:to>
      <xdr:col>10</xdr:col>
      <xdr:colOff>685800</xdr:colOff>
      <xdr:row>10</xdr:row>
      <xdr:rowOff>85725</xdr:rowOff>
    </xdr:to>
    <xdr:pic>
      <xdr:nvPicPr>
        <xdr:cNvPr id="209" name="ComboBox232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848475" y="1228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10</xdr:row>
      <xdr:rowOff>38100</xdr:rowOff>
    </xdr:from>
    <xdr:to>
      <xdr:col>10</xdr:col>
      <xdr:colOff>685800</xdr:colOff>
      <xdr:row>11</xdr:row>
      <xdr:rowOff>76200</xdr:rowOff>
    </xdr:to>
    <xdr:pic>
      <xdr:nvPicPr>
        <xdr:cNvPr id="210" name="ComboBox23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848475" y="1419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</xdr:row>
      <xdr:rowOff>38100</xdr:rowOff>
    </xdr:from>
    <xdr:to>
      <xdr:col>10</xdr:col>
      <xdr:colOff>685800</xdr:colOff>
      <xdr:row>12</xdr:row>
      <xdr:rowOff>76200</xdr:rowOff>
    </xdr:to>
    <xdr:pic>
      <xdr:nvPicPr>
        <xdr:cNvPr id="211" name="ComboBox234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848475" y="1619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12</xdr:row>
      <xdr:rowOff>66675</xdr:rowOff>
    </xdr:from>
    <xdr:to>
      <xdr:col>10</xdr:col>
      <xdr:colOff>685800</xdr:colOff>
      <xdr:row>13</xdr:row>
      <xdr:rowOff>104775</xdr:rowOff>
    </xdr:to>
    <xdr:pic>
      <xdr:nvPicPr>
        <xdr:cNvPr id="212" name="ComboBox235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6848475" y="1847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13</xdr:row>
      <xdr:rowOff>76200</xdr:rowOff>
    </xdr:from>
    <xdr:to>
      <xdr:col>10</xdr:col>
      <xdr:colOff>685800</xdr:colOff>
      <xdr:row>14</xdr:row>
      <xdr:rowOff>114300</xdr:rowOff>
    </xdr:to>
    <xdr:pic>
      <xdr:nvPicPr>
        <xdr:cNvPr id="213" name="ComboBox23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848475" y="2057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14</xdr:row>
      <xdr:rowOff>76200</xdr:rowOff>
    </xdr:from>
    <xdr:to>
      <xdr:col>10</xdr:col>
      <xdr:colOff>685800</xdr:colOff>
      <xdr:row>15</xdr:row>
      <xdr:rowOff>114300</xdr:rowOff>
    </xdr:to>
    <xdr:pic>
      <xdr:nvPicPr>
        <xdr:cNvPr id="214" name="ComboBox237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6848475" y="2257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16</xdr:row>
      <xdr:rowOff>123825</xdr:rowOff>
    </xdr:from>
    <xdr:to>
      <xdr:col>10</xdr:col>
      <xdr:colOff>685800</xdr:colOff>
      <xdr:row>17</xdr:row>
      <xdr:rowOff>161925</xdr:rowOff>
    </xdr:to>
    <xdr:pic>
      <xdr:nvPicPr>
        <xdr:cNvPr id="215" name="ComboBox2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2705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</xdr:row>
      <xdr:rowOff>161925</xdr:rowOff>
    </xdr:from>
    <xdr:to>
      <xdr:col>10</xdr:col>
      <xdr:colOff>685800</xdr:colOff>
      <xdr:row>19</xdr:row>
      <xdr:rowOff>0</xdr:rowOff>
    </xdr:to>
    <xdr:pic>
      <xdr:nvPicPr>
        <xdr:cNvPr id="216" name="ComboBox23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848475" y="2943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</xdr:row>
      <xdr:rowOff>190500</xdr:rowOff>
    </xdr:from>
    <xdr:to>
      <xdr:col>10</xdr:col>
      <xdr:colOff>685800</xdr:colOff>
      <xdr:row>22</xdr:row>
      <xdr:rowOff>28575</xdr:rowOff>
    </xdr:to>
    <xdr:pic>
      <xdr:nvPicPr>
        <xdr:cNvPr id="217" name="ComboBox240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848475" y="3171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19050</xdr:rowOff>
    </xdr:from>
    <xdr:to>
      <xdr:col>10</xdr:col>
      <xdr:colOff>685800</xdr:colOff>
      <xdr:row>23</xdr:row>
      <xdr:rowOff>66675</xdr:rowOff>
    </xdr:to>
    <xdr:pic>
      <xdr:nvPicPr>
        <xdr:cNvPr id="218" name="ComboBox24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848475" y="3400425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pic>
      <xdr:nvPicPr>
        <xdr:cNvPr id="219" name="ComboBox2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543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pic>
      <xdr:nvPicPr>
        <xdr:cNvPr id="220" name="ComboBox2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543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161925</xdr:rowOff>
    </xdr:from>
    <xdr:to>
      <xdr:col>10</xdr:col>
      <xdr:colOff>685800</xdr:colOff>
      <xdr:row>24</xdr:row>
      <xdr:rowOff>0</xdr:rowOff>
    </xdr:to>
    <xdr:pic>
      <xdr:nvPicPr>
        <xdr:cNvPr id="221" name="ComboBox244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6848475" y="3543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</xdr:row>
      <xdr:rowOff>171450</xdr:rowOff>
    </xdr:from>
    <xdr:to>
      <xdr:col>10</xdr:col>
      <xdr:colOff>685800</xdr:colOff>
      <xdr:row>25</xdr:row>
      <xdr:rowOff>9525</xdr:rowOff>
    </xdr:to>
    <xdr:pic>
      <xdr:nvPicPr>
        <xdr:cNvPr id="222" name="ComboBox2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752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</xdr:row>
      <xdr:rowOff>180975</xdr:rowOff>
    </xdr:from>
    <xdr:to>
      <xdr:col>10</xdr:col>
      <xdr:colOff>685800</xdr:colOff>
      <xdr:row>26</xdr:row>
      <xdr:rowOff>19050</xdr:rowOff>
    </xdr:to>
    <xdr:pic>
      <xdr:nvPicPr>
        <xdr:cNvPr id="223" name="ComboBox24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848475" y="3962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25</xdr:row>
      <xdr:rowOff>180975</xdr:rowOff>
    </xdr:from>
    <xdr:to>
      <xdr:col>10</xdr:col>
      <xdr:colOff>685800</xdr:colOff>
      <xdr:row>27</xdr:row>
      <xdr:rowOff>19050</xdr:rowOff>
    </xdr:to>
    <xdr:pic>
      <xdr:nvPicPr>
        <xdr:cNvPr id="224" name="ComboBox24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6848475" y="4162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27</xdr:row>
      <xdr:rowOff>19050</xdr:rowOff>
    </xdr:from>
    <xdr:to>
      <xdr:col>10</xdr:col>
      <xdr:colOff>685800</xdr:colOff>
      <xdr:row>29</xdr:row>
      <xdr:rowOff>57150</xdr:rowOff>
    </xdr:to>
    <xdr:pic>
      <xdr:nvPicPr>
        <xdr:cNvPr id="225" name="ComboBox24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848475" y="44005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29</xdr:row>
      <xdr:rowOff>57150</xdr:rowOff>
    </xdr:from>
    <xdr:to>
      <xdr:col>10</xdr:col>
      <xdr:colOff>685800</xdr:colOff>
      <xdr:row>30</xdr:row>
      <xdr:rowOff>95250</xdr:rowOff>
    </xdr:to>
    <xdr:pic>
      <xdr:nvPicPr>
        <xdr:cNvPr id="226" name="ComboBox24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6848475" y="4638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30</xdr:row>
      <xdr:rowOff>28575</xdr:rowOff>
    </xdr:from>
    <xdr:to>
      <xdr:col>10</xdr:col>
      <xdr:colOff>685800</xdr:colOff>
      <xdr:row>31</xdr:row>
      <xdr:rowOff>66675</xdr:rowOff>
    </xdr:to>
    <xdr:pic>
      <xdr:nvPicPr>
        <xdr:cNvPr id="227" name="ComboBox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8101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30</xdr:row>
      <xdr:rowOff>38100</xdr:rowOff>
    </xdr:from>
    <xdr:to>
      <xdr:col>10</xdr:col>
      <xdr:colOff>685800</xdr:colOff>
      <xdr:row>31</xdr:row>
      <xdr:rowOff>76200</xdr:rowOff>
    </xdr:to>
    <xdr:pic>
      <xdr:nvPicPr>
        <xdr:cNvPr id="228" name="ComboBox2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819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</xdr:row>
      <xdr:rowOff>76200</xdr:rowOff>
    </xdr:from>
    <xdr:to>
      <xdr:col>10</xdr:col>
      <xdr:colOff>685800</xdr:colOff>
      <xdr:row>32</xdr:row>
      <xdr:rowOff>114300</xdr:rowOff>
    </xdr:to>
    <xdr:pic>
      <xdr:nvPicPr>
        <xdr:cNvPr id="229" name="ComboBox2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5057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37</xdr:row>
      <xdr:rowOff>76200</xdr:rowOff>
    </xdr:from>
    <xdr:to>
      <xdr:col>10</xdr:col>
      <xdr:colOff>685800</xdr:colOff>
      <xdr:row>38</xdr:row>
      <xdr:rowOff>114300</xdr:rowOff>
    </xdr:to>
    <xdr:pic>
      <xdr:nvPicPr>
        <xdr:cNvPr id="230" name="ComboBox2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6257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38</xdr:row>
      <xdr:rowOff>85725</xdr:rowOff>
    </xdr:from>
    <xdr:to>
      <xdr:col>10</xdr:col>
      <xdr:colOff>685800</xdr:colOff>
      <xdr:row>39</xdr:row>
      <xdr:rowOff>123825</xdr:rowOff>
    </xdr:to>
    <xdr:pic>
      <xdr:nvPicPr>
        <xdr:cNvPr id="231" name="ComboBox25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848475" y="6467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39</xdr:row>
      <xdr:rowOff>76200</xdr:rowOff>
    </xdr:from>
    <xdr:to>
      <xdr:col>10</xdr:col>
      <xdr:colOff>685800</xdr:colOff>
      <xdr:row>40</xdr:row>
      <xdr:rowOff>114300</xdr:rowOff>
    </xdr:to>
    <xdr:pic>
      <xdr:nvPicPr>
        <xdr:cNvPr id="232" name="ComboBox25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6848475" y="66579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40</xdr:row>
      <xdr:rowOff>95250</xdr:rowOff>
    </xdr:from>
    <xdr:to>
      <xdr:col>10</xdr:col>
      <xdr:colOff>685800</xdr:colOff>
      <xdr:row>41</xdr:row>
      <xdr:rowOff>133350</xdr:rowOff>
    </xdr:to>
    <xdr:pic>
      <xdr:nvPicPr>
        <xdr:cNvPr id="233" name="ComboBox2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6877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42</xdr:row>
      <xdr:rowOff>123825</xdr:rowOff>
    </xdr:from>
    <xdr:to>
      <xdr:col>10</xdr:col>
      <xdr:colOff>685800</xdr:colOff>
      <xdr:row>43</xdr:row>
      <xdr:rowOff>161925</xdr:rowOff>
    </xdr:to>
    <xdr:pic>
      <xdr:nvPicPr>
        <xdr:cNvPr id="234" name="ComboBox257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6848475" y="7305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33</xdr:row>
      <xdr:rowOff>114300</xdr:rowOff>
    </xdr:from>
    <xdr:to>
      <xdr:col>10</xdr:col>
      <xdr:colOff>685800</xdr:colOff>
      <xdr:row>34</xdr:row>
      <xdr:rowOff>152400</xdr:rowOff>
    </xdr:to>
    <xdr:pic>
      <xdr:nvPicPr>
        <xdr:cNvPr id="235" name="ComboBox26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6848475" y="5495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41</xdr:row>
      <xdr:rowOff>104775</xdr:rowOff>
    </xdr:from>
    <xdr:to>
      <xdr:col>10</xdr:col>
      <xdr:colOff>685800</xdr:colOff>
      <xdr:row>42</xdr:row>
      <xdr:rowOff>152400</xdr:rowOff>
    </xdr:to>
    <xdr:pic>
      <xdr:nvPicPr>
        <xdr:cNvPr id="236" name="ComboBox263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6848475" y="7086600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59</xdr:row>
      <xdr:rowOff>133350</xdr:rowOff>
    </xdr:from>
    <xdr:to>
      <xdr:col>10</xdr:col>
      <xdr:colOff>685800</xdr:colOff>
      <xdr:row>61</xdr:row>
      <xdr:rowOff>9525</xdr:rowOff>
    </xdr:to>
    <xdr:pic>
      <xdr:nvPicPr>
        <xdr:cNvPr id="237" name="ComboBox275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6848475" y="10534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44</xdr:row>
      <xdr:rowOff>161925</xdr:rowOff>
    </xdr:from>
    <xdr:to>
      <xdr:col>10</xdr:col>
      <xdr:colOff>685800</xdr:colOff>
      <xdr:row>46</xdr:row>
      <xdr:rowOff>9525</xdr:rowOff>
    </xdr:to>
    <xdr:pic>
      <xdr:nvPicPr>
        <xdr:cNvPr id="238" name="ComboBox22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6848475" y="7743825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45</xdr:row>
      <xdr:rowOff>180975</xdr:rowOff>
    </xdr:from>
    <xdr:to>
      <xdr:col>10</xdr:col>
      <xdr:colOff>685800</xdr:colOff>
      <xdr:row>47</xdr:row>
      <xdr:rowOff>19050</xdr:rowOff>
    </xdr:to>
    <xdr:pic>
      <xdr:nvPicPr>
        <xdr:cNvPr id="239" name="ComboBox222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6848475" y="79629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46</xdr:row>
      <xdr:rowOff>190500</xdr:rowOff>
    </xdr:from>
    <xdr:to>
      <xdr:col>10</xdr:col>
      <xdr:colOff>685800</xdr:colOff>
      <xdr:row>48</xdr:row>
      <xdr:rowOff>28575</xdr:rowOff>
    </xdr:to>
    <xdr:pic>
      <xdr:nvPicPr>
        <xdr:cNvPr id="240" name="ComboBox223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6848475" y="81724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47</xdr:row>
      <xdr:rowOff>200025</xdr:rowOff>
    </xdr:from>
    <xdr:to>
      <xdr:col>10</xdr:col>
      <xdr:colOff>685800</xdr:colOff>
      <xdr:row>49</xdr:row>
      <xdr:rowOff>38100</xdr:rowOff>
    </xdr:to>
    <xdr:pic>
      <xdr:nvPicPr>
        <xdr:cNvPr id="241" name="ComboBox2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8382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49</xdr:row>
      <xdr:rowOff>9525</xdr:rowOff>
    </xdr:from>
    <xdr:to>
      <xdr:col>10</xdr:col>
      <xdr:colOff>685800</xdr:colOff>
      <xdr:row>50</xdr:row>
      <xdr:rowOff>47625</xdr:rowOff>
    </xdr:to>
    <xdr:pic>
      <xdr:nvPicPr>
        <xdr:cNvPr id="242" name="ComboBox225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6848475" y="85915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50</xdr:row>
      <xdr:rowOff>19050</xdr:rowOff>
    </xdr:from>
    <xdr:to>
      <xdr:col>10</xdr:col>
      <xdr:colOff>685800</xdr:colOff>
      <xdr:row>51</xdr:row>
      <xdr:rowOff>57150</xdr:rowOff>
    </xdr:to>
    <xdr:pic>
      <xdr:nvPicPr>
        <xdr:cNvPr id="243" name="ComboBox226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6848475" y="8801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51</xdr:row>
      <xdr:rowOff>28575</xdr:rowOff>
    </xdr:from>
    <xdr:to>
      <xdr:col>10</xdr:col>
      <xdr:colOff>685800</xdr:colOff>
      <xdr:row>52</xdr:row>
      <xdr:rowOff>66675</xdr:rowOff>
    </xdr:to>
    <xdr:pic>
      <xdr:nvPicPr>
        <xdr:cNvPr id="244" name="ComboBox227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6848475" y="90106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52</xdr:row>
      <xdr:rowOff>28575</xdr:rowOff>
    </xdr:from>
    <xdr:to>
      <xdr:col>10</xdr:col>
      <xdr:colOff>685800</xdr:colOff>
      <xdr:row>53</xdr:row>
      <xdr:rowOff>66675</xdr:rowOff>
    </xdr:to>
    <xdr:pic>
      <xdr:nvPicPr>
        <xdr:cNvPr id="245" name="ComboBox2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9210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53</xdr:row>
      <xdr:rowOff>38100</xdr:rowOff>
    </xdr:from>
    <xdr:to>
      <xdr:col>10</xdr:col>
      <xdr:colOff>685800</xdr:colOff>
      <xdr:row>54</xdr:row>
      <xdr:rowOff>152400</xdr:rowOff>
    </xdr:to>
    <xdr:pic>
      <xdr:nvPicPr>
        <xdr:cNvPr id="246" name="ComboBox258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6848475" y="94202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54</xdr:row>
      <xdr:rowOff>142875</xdr:rowOff>
    </xdr:from>
    <xdr:to>
      <xdr:col>10</xdr:col>
      <xdr:colOff>685800</xdr:colOff>
      <xdr:row>56</xdr:row>
      <xdr:rowOff>19050</xdr:rowOff>
    </xdr:to>
    <xdr:pic>
      <xdr:nvPicPr>
        <xdr:cNvPr id="247" name="ComboBox259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6848475" y="9639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55</xdr:row>
      <xdr:rowOff>161925</xdr:rowOff>
    </xdr:from>
    <xdr:to>
      <xdr:col>10</xdr:col>
      <xdr:colOff>685800</xdr:colOff>
      <xdr:row>57</xdr:row>
      <xdr:rowOff>38100</xdr:rowOff>
    </xdr:to>
    <xdr:pic>
      <xdr:nvPicPr>
        <xdr:cNvPr id="248" name="ComboBox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9839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49" name="ComboBox2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0" name="ComboBox2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43</xdr:row>
      <xdr:rowOff>171450</xdr:rowOff>
    </xdr:from>
    <xdr:to>
      <xdr:col>10</xdr:col>
      <xdr:colOff>685800</xdr:colOff>
      <xdr:row>45</xdr:row>
      <xdr:rowOff>9525</xdr:rowOff>
    </xdr:to>
    <xdr:pic>
      <xdr:nvPicPr>
        <xdr:cNvPr id="251" name="ComboBox265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6848475" y="7553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2" name="ComboBox2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3" name="ComboBox2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4" name="ComboBox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5" name="ComboBox2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6" name="ComboBox2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7" name="ComboBox2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8" name="ComboBox2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59" name="ComboBox2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60" name="ComboBox2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61" name="ComboBox2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36</xdr:row>
      <xdr:rowOff>133350</xdr:rowOff>
    </xdr:from>
    <xdr:to>
      <xdr:col>10</xdr:col>
      <xdr:colOff>685800</xdr:colOff>
      <xdr:row>37</xdr:row>
      <xdr:rowOff>161925</xdr:rowOff>
    </xdr:to>
    <xdr:pic>
      <xdr:nvPicPr>
        <xdr:cNvPr id="262" name="ComboBox27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6848475" y="61150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95250</xdr:rowOff>
    </xdr:from>
    <xdr:to>
      <xdr:col>10</xdr:col>
      <xdr:colOff>685800</xdr:colOff>
      <xdr:row>35</xdr:row>
      <xdr:rowOff>133350</xdr:rowOff>
    </xdr:to>
    <xdr:pic>
      <xdr:nvPicPr>
        <xdr:cNvPr id="263" name="ComboBox277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6848475" y="56769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35</xdr:row>
      <xdr:rowOff>85725</xdr:rowOff>
    </xdr:from>
    <xdr:to>
      <xdr:col>10</xdr:col>
      <xdr:colOff>685800</xdr:colOff>
      <xdr:row>36</xdr:row>
      <xdr:rowOff>123825</xdr:rowOff>
    </xdr:to>
    <xdr:pic>
      <xdr:nvPicPr>
        <xdr:cNvPr id="264" name="ComboBox278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6848475" y="5867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156</xdr:row>
      <xdr:rowOff>142875</xdr:rowOff>
    </xdr:from>
    <xdr:to>
      <xdr:col>10</xdr:col>
      <xdr:colOff>685800</xdr:colOff>
      <xdr:row>158</xdr:row>
      <xdr:rowOff>19050</xdr:rowOff>
    </xdr:to>
    <xdr:pic>
      <xdr:nvPicPr>
        <xdr:cNvPr id="265" name="ComboBox3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6848475" y="27917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155</xdr:row>
      <xdr:rowOff>142875</xdr:rowOff>
    </xdr:from>
    <xdr:to>
      <xdr:col>10</xdr:col>
      <xdr:colOff>685800</xdr:colOff>
      <xdr:row>157</xdr:row>
      <xdr:rowOff>9525</xdr:rowOff>
    </xdr:to>
    <xdr:pic>
      <xdr:nvPicPr>
        <xdr:cNvPr id="266" name="ComboBox280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6848475" y="277368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15</xdr:row>
      <xdr:rowOff>114300</xdr:rowOff>
    </xdr:from>
    <xdr:to>
      <xdr:col>10</xdr:col>
      <xdr:colOff>685800</xdr:colOff>
      <xdr:row>16</xdr:row>
      <xdr:rowOff>152400</xdr:rowOff>
    </xdr:to>
    <xdr:pic>
      <xdr:nvPicPr>
        <xdr:cNvPr id="267" name="ComboBox28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6848475" y="24955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56</xdr:row>
      <xdr:rowOff>104775</xdr:rowOff>
    </xdr:from>
    <xdr:to>
      <xdr:col>10</xdr:col>
      <xdr:colOff>685800</xdr:colOff>
      <xdr:row>57</xdr:row>
      <xdr:rowOff>152400</xdr:rowOff>
    </xdr:to>
    <xdr:pic>
      <xdr:nvPicPr>
        <xdr:cNvPr id="268" name="ComboBox2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99631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69" name="ComboBox2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0" name="ComboBox2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1" name="ComboBox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2" name="ComboBox2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3" name="ComboBox2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4" name="ComboBox2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5" name="ComboBox2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6" name="ComboBox2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95250</xdr:rowOff>
    </xdr:from>
    <xdr:to>
      <xdr:col>10</xdr:col>
      <xdr:colOff>685800</xdr:colOff>
      <xdr:row>58</xdr:row>
      <xdr:rowOff>142875</xdr:rowOff>
    </xdr:to>
    <xdr:pic>
      <xdr:nvPicPr>
        <xdr:cNvPr id="277" name="ComboBox2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346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57</xdr:row>
      <xdr:rowOff>123825</xdr:rowOff>
    </xdr:from>
    <xdr:to>
      <xdr:col>10</xdr:col>
      <xdr:colOff>685800</xdr:colOff>
      <xdr:row>59</xdr:row>
      <xdr:rowOff>0</xdr:rowOff>
    </xdr:to>
    <xdr:pic>
      <xdr:nvPicPr>
        <xdr:cNvPr id="278" name="ComboBox2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10163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58</xdr:row>
      <xdr:rowOff>133350</xdr:rowOff>
    </xdr:from>
    <xdr:to>
      <xdr:col>10</xdr:col>
      <xdr:colOff>685800</xdr:colOff>
      <xdr:row>60</xdr:row>
      <xdr:rowOff>9525</xdr:rowOff>
    </xdr:to>
    <xdr:pic>
      <xdr:nvPicPr>
        <xdr:cNvPr id="279" name="ComboBox293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6848475" y="10353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0" name="ComboBox2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1" name="ComboBox2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2" name="ComboBox2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3" name="ComboBox2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4" name="ComboBox2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5" name="ComboBox3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6" name="ComboBox3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7" name="ComboBox3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8" name="ComboBox3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89" name="ComboBox3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0" name="ComboBox3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1" name="ComboBox3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2" name="ComboBox3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3" name="ComboBox3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4" name="ComboBox3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295" name="ComboBox3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134</xdr:row>
      <xdr:rowOff>161925</xdr:rowOff>
    </xdr:from>
    <xdr:to>
      <xdr:col>10</xdr:col>
      <xdr:colOff>685800</xdr:colOff>
      <xdr:row>136</xdr:row>
      <xdr:rowOff>19050</xdr:rowOff>
    </xdr:to>
    <xdr:pic>
      <xdr:nvPicPr>
        <xdr:cNvPr id="296" name="ComboBox18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6848475" y="23841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204</xdr:row>
      <xdr:rowOff>47625</xdr:rowOff>
    </xdr:from>
    <xdr:to>
      <xdr:col>10</xdr:col>
      <xdr:colOff>685800</xdr:colOff>
      <xdr:row>205</xdr:row>
      <xdr:rowOff>85725</xdr:rowOff>
    </xdr:to>
    <xdr:pic>
      <xdr:nvPicPr>
        <xdr:cNvPr id="297" name="ComboBox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68331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pic>
      <xdr:nvPicPr>
        <xdr:cNvPr id="298" name="ComboBox18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6848475" y="37023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pic>
      <xdr:nvPicPr>
        <xdr:cNvPr id="299" name="ComboBox18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6848475" y="37214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207</xdr:row>
      <xdr:rowOff>76200</xdr:rowOff>
    </xdr:from>
    <xdr:to>
      <xdr:col>10</xdr:col>
      <xdr:colOff>685800</xdr:colOff>
      <xdr:row>208</xdr:row>
      <xdr:rowOff>123825</xdr:rowOff>
    </xdr:to>
    <xdr:pic>
      <xdr:nvPicPr>
        <xdr:cNvPr id="300" name="ComboBox18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6848475" y="37433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208</xdr:row>
      <xdr:rowOff>76200</xdr:rowOff>
    </xdr:from>
    <xdr:to>
      <xdr:col>10</xdr:col>
      <xdr:colOff>685800</xdr:colOff>
      <xdr:row>209</xdr:row>
      <xdr:rowOff>123825</xdr:rowOff>
    </xdr:to>
    <xdr:pic>
      <xdr:nvPicPr>
        <xdr:cNvPr id="301" name="ComboBox191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6848475" y="37623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114300</xdr:rowOff>
    </xdr:to>
    <xdr:pic>
      <xdr:nvPicPr>
        <xdr:cNvPr id="302" name="ComboBox1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78142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210</xdr:row>
      <xdr:rowOff>85725</xdr:rowOff>
    </xdr:from>
    <xdr:to>
      <xdr:col>10</xdr:col>
      <xdr:colOff>685800</xdr:colOff>
      <xdr:row>211</xdr:row>
      <xdr:rowOff>123825</xdr:rowOff>
    </xdr:to>
    <xdr:pic>
      <xdr:nvPicPr>
        <xdr:cNvPr id="303" name="ComboBox193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6848475" y="380142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211</xdr:row>
      <xdr:rowOff>104775</xdr:rowOff>
    </xdr:from>
    <xdr:to>
      <xdr:col>10</xdr:col>
      <xdr:colOff>685800</xdr:colOff>
      <xdr:row>212</xdr:row>
      <xdr:rowOff>152400</xdr:rowOff>
    </xdr:to>
    <xdr:pic>
      <xdr:nvPicPr>
        <xdr:cNvPr id="304" name="ComboBox194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6848475" y="38223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pic>
      <xdr:nvPicPr>
        <xdr:cNvPr id="305" name="ComboBox195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6848475" y="38414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104775</xdr:rowOff>
    </xdr:from>
    <xdr:to>
      <xdr:col>10</xdr:col>
      <xdr:colOff>685800</xdr:colOff>
      <xdr:row>214</xdr:row>
      <xdr:rowOff>152400</xdr:rowOff>
    </xdr:to>
    <xdr:pic>
      <xdr:nvPicPr>
        <xdr:cNvPr id="306" name="ComboBox196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6848475" y="38604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214</xdr:row>
      <xdr:rowOff>114300</xdr:rowOff>
    </xdr:from>
    <xdr:to>
      <xdr:col>10</xdr:col>
      <xdr:colOff>685800</xdr:colOff>
      <xdr:row>215</xdr:row>
      <xdr:rowOff>161925</xdr:rowOff>
    </xdr:to>
    <xdr:pic>
      <xdr:nvPicPr>
        <xdr:cNvPr id="307" name="ComboBox197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6848475" y="38804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pic>
      <xdr:nvPicPr>
        <xdr:cNvPr id="308" name="ComboBox1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9004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216</xdr:row>
      <xdr:rowOff>123825</xdr:rowOff>
    </xdr:from>
    <xdr:to>
      <xdr:col>10</xdr:col>
      <xdr:colOff>685800</xdr:colOff>
      <xdr:row>217</xdr:row>
      <xdr:rowOff>171450</xdr:rowOff>
    </xdr:to>
    <xdr:pic>
      <xdr:nvPicPr>
        <xdr:cNvPr id="309" name="ComboBox199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6848475" y="39195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217</xdr:row>
      <xdr:rowOff>133350</xdr:rowOff>
    </xdr:from>
    <xdr:to>
      <xdr:col>10</xdr:col>
      <xdr:colOff>685800</xdr:colOff>
      <xdr:row>218</xdr:row>
      <xdr:rowOff>180975</xdr:rowOff>
    </xdr:to>
    <xdr:pic>
      <xdr:nvPicPr>
        <xdr:cNvPr id="310" name="ComboBox200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6848475" y="39395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pic>
      <xdr:nvPicPr>
        <xdr:cNvPr id="311" name="ComboBox299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6848475" y="39595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219</xdr:row>
      <xdr:rowOff>142875</xdr:rowOff>
    </xdr:from>
    <xdr:to>
      <xdr:col>10</xdr:col>
      <xdr:colOff>685800</xdr:colOff>
      <xdr:row>221</xdr:row>
      <xdr:rowOff>0</xdr:rowOff>
    </xdr:to>
    <xdr:pic>
      <xdr:nvPicPr>
        <xdr:cNvPr id="312" name="ComboBox311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6848475" y="39785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220</xdr:row>
      <xdr:rowOff>152400</xdr:rowOff>
    </xdr:from>
    <xdr:to>
      <xdr:col>10</xdr:col>
      <xdr:colOff>685800</xdr:colOff>
      <xdr:row>222</xdr:row>
      <xdr:rowOff>0</xdr:rowOff>
    </xdr:to>
    <xdr:pic>
      <xdr:nvPicPr>
        <xdr:cNvPr id="313" name="ComboBox312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6848475" y="399859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221</xdr:row>
      <xdr:rowOff>161925</xdr:rowOff>
    </xdr:from>
    <xdr:to>
      <xdr:col>10</xdr:col>
      <xdr:colOff>685800</xdr:colOff>
      <xdr:row>223</xdr:row>
      <xdr:rowOff>9525</xdr:rowOff>
    </xdr:to>
    <xdr:pic>
      <xdr:nvPicPr>
        <xdr:cNvPr id="314" name="ComboBox3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01859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pic>
      <xdr:nvPicPr>
        <xdr:cNvPr id="315" name="ComboBox314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6848475" y="40376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pic>
      <xdr:nvPicPr>
        <xdr:cNvPr id="316" name="ComboBox315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6848475" y="40586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pic>
      <xdr:nvPicPr>
        <xdr:cNvPr id="317" name="ComboBox316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6848475" y="407765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pic>
      <xdr:nvPicPr>
        <xdr:cNvPr id="318" name="ComboBox317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6848475" y="40986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227</xdr:row>
      <xdr:rowOff>9525</xdr:rowOff>
    </xdr:from>
    <xdr:to>
      <xdr:col>10</xdr:col>
      <xdr:colOff>685800</xdr:colOff>
      <xdr:row>228</xdr:row>
      <xdr:rowOff>57150</xdr:rowOff>
    </xdr:to>
    <xdr:pic>
      <xdr:nvPicPr>
        <xdr:cNvPr id="319" name="ComboBox318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6848475" y="41176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228</xdr:row>
      <xdr:rowOff>9525</xdr:rowOff>
    </xdr:from>
    <xdr:to>
      <xdr:col>10</xdr:col>
      <xdr:colOff>685800</xdr:colOff>
      <xdr:row>229</xdr:row>
      <xdr:rowOff>57150</xdr:rowOff>
    </xdr:to>
    <xdr:pic>
      <xdr:nvPicPr>
        <xdr:cNvPr id="320" name="ComboBox319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6848475" y="41367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229</xdr:row>
      <xdr:rowOff>28575</xdr:rowOff>
    </xdr:from>
    <xdr:to>
      <xdr:col>10</xdr:col>
      <xdr:colOff>685800</xdr:colOff>
      <xdr:row>230</xdr:row>
      <xdr:rowOff>76200</xdr:rowOff>
    </xdr:to>
    <xdr:pic>
      <xdr:nvPicPr>
        <xdr:cNvPr id="321" name="ComboBox320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6848475" y="415766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230</xdr:row>
      <xdr:rowOff>47625</xdr:rowOff>
    </xdr:from>
    <xdr:to>
      <xdr:col>10</xdr:col>
      <xdr:colOff>685800</xdr:colOff>
      <xdr:row>231</xdr:row>
      <xdr:rowOff>95250</xdr:rowOff>
    </xdr:to>
    <xdr:pic>
      <xdr:nvPicPr>
        <xdr:cNvPr id="322" name="ComboBox321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6848475" y="41786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pic>
      <xdr:nvPicPr>
        <xdr:cNvPr id="323" name="ComboBox32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6848475" y="41976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232</xdr:row>
      <xdr:rowOff>47625</xdr:rowOff>
    </xdr:from>
    <xdr:to>
      <xdr:col>10</xdr:col>
      <xdr:colOff>685800</xdr:colOff>
      <xdr:row>233</xdr:row>
      <xdr:rowOff>85725</xdr:rowOff>
    </xdr:to>
    <xdr:pic>
      <xdr:nvPicPr>
        <xdr:cNvPr id="324" name="ComboBox323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6848475" y="421671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233</xdr:row>
      <xdr:rowOff>57150</xdr:rowOff>
    </xdr:from>
    <xdr:to>
      <xdr:col>10</xdr:col>
      <xdr:colOff>685800</xdr:colOff>
      <xdr:row>234</xdr:row>
      <xdr:rowOff>104775</xdr:rowOff>
    </xdr:to>
    <xdr:pic>
      <xdr:nvPicPr>
        <xdr:cNvPr id="325" name="ComboBox3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23672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234</xdr:row>
      <xdr:rowOff>66675</xdr:rowOff>
    </xdr:from>
    <xdr:to>
      <xdr:col>10</xdr:col>
      <xdr:colOff>685800</xdr:colOff>
      <xdr:row>235</xdr:row>
      <xdr:rowOff>114300</xdr:rowOff>
    </xdr:to>
    <xdr:pic>
      <xdr:nvPicPr>
        <xdr:cNvPr id="326" name="ComboBox325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6848475" y="42567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235</xdr:row>
      <xdr:rowOff>76200</xdr:rowOff>
    </xdr:from>
    <xdr:to>
      <xdr:col>10</xdr:col>
      <xdr:colOff>685800</xdr:colOff>
      <xdr:row>237</xdr:row>
      <xdr:rowOff>66675</xdr:rowOff>
    </xdr:to>
    <xdr:pic>
      <xdr:nvPicPr>
        <xdr:cNvPr id="327" name="ComboBox326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6848475" y="42767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pic>
      <xdr:nvPicPr>
        <xdr:cNvPr id="328" name="ComboBox327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6848475" y="42957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238</xdr:row>
      <xdr:rowOff>38100</xdr:rowOff>
    </xdr:from>
    <xdr:to>
      <xdr:col>10</xdr:col>
      <xdr:colOff>685800</xdr:colOff>
      <xdr:row>240</xdr:row>
      <xdr:rowOff>28575</xdr:rowOff>
    </xdr:to>
    <xdr:pic>
      <xdr:nvPicPr>
        <xdr:cNvPr id="329" name="ComboBox3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3167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28575</xdr:rowOff>
    </xdr:to>
    <xdr:pic>
      <xdr:nvPicPr>
        <xdr:cNvPr id="330" name="ComboBox329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6848475" y="433673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240</xdr:row>
      <xdr:rowOff>180975</xdr:rowOff>
    </xdr:from>
    <xdr:to>
      <xdr:col>10</xdr:col>
      <xdr:colOff>685800</xdr:colOff>
      <xdr:row>242</xdr:row>
      <xdr:rowOff>38100</xdr:rowOff>
    </xdr:to>
    <xdr:pic>
      <xdr:nvPicPr>
        <xdr:cNvPr id="331" name="ComboBox330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6848475" y="43557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241</xdr:row>
      <xdr:rowOff>180975</xdr:rowOff>
    </xdr:from>
    <xdr:to>
      <xdr:col>10</xdr:col>
      <xdr:colOff>685800</xdr:colOff>
      <xdr:row>243</xdr:row>
      <xdr:rowOff>38100</xdr:rowOff>
    </xdr:to>
    <xdr:pic>
      <xdr:nvPicPr>
        <xdr:cNvPr id="332" name="ComboBox33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6848475" y="43748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243</xdr:row>
      <xdr:rowOff>19050</xdr:rowOff>
    </xdr:from>
    <xdr:to>
      <xdr:col>10</xdr:col>
      <xdr:colOff>685800</xdr:colOff>
      <xdr:row>244</xdr:row>
      <xdr:rowOff>66675</xdr:rowOff>
    </xdr:to>
    <xdr:pic>
      <xdr:nvPicPr>
        <xdr:cNvPr id="333" name="ComboBox332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6848475" y="43967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244</xdr:row>
      <xdr:rowOff>0</xdr:rowOff>
    </xdr:from>
    <xdr:to>
      <xdr:col>10</xdr:col>
      <xdr:colOff>685800</xdr:colOff>
      <xdr:row>245</xdr:row>
      <xdr:rowOff>57150</xdr:rowOff>
    </xdr:to>
    <xdr:pic>
      <xdr:nvPicPr>
        <xdr:cNvPr id="334" name="ComboBox33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6848475" y="44138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245</xdr:row>
      <xdr:rowOff>19050</xdr:rowOff>
    </xdr:from>
    <xdr:to>
      <xdr:col>10</xdr:col>
      <xdr:colOff>685800</xdr:colOff>
      <xdr:row>246</xdr:row>
      <xdr:rowOff>76200</xdr:rowOff>
    </xdr:to>
    <xdr:pic>
      <xdr:nvPicPr>
        <xdr:cNvPr id="335" name="ComboBox33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6848475" y="44338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204</xdr:row>
      <xdr:rowOff>47625</xdr:rowOff>
    </xdr:from>
    <xdr:to>
      <xdr:col>10</xdr:col>
      <xdr:colOff>685800</xdr:colOff>
      <xdr:row>205</xdr:row>
      <xdr:rowOff>85725</xdr:rowOff>
    </xdr:to>
    <xdr:pic>
      <xdr:nvPicPr>
        <xdr:cNvPr id="336" name="ComboBox3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68331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205</xdr:row>
      <xdr:rowOff>47625</xdr:rowOff>
    </xdr:from>
    <xdr:to>
      <xdr:col>10</xdr:col>
      <xdr:colOff>685800</xdr:colOff>
      <xdr:row>206</xdr:row>
      <xdr:rowOff>95250</xdr:rowOff>
    </xdr:to>
    <xdr:pic>
      <xdr:nvPicPr>
        <xdr:cNvPr id="337" name="ComboBox336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6848475" y="37023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206</xdr:row>
      <xdr:rowOff>47625</xdr:rowOff>
    </xdr:from>
    <xdr:to>
      <xdr:col>10</xdr:col>
      <xdr:colOff>685800</xdr:colOff>
      <xdr:row>207</xdr:row>
      <xdr:rowOff>95250</xdr:rowOff>
    </xdr:to>
    <xdr:pic>
      <xdr:nvPicPr>
        <xdr:cNvPr id="338" name="ComboBox337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6848475" y="37214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207</xdr:row>
      <xdr:rowOff>76200</xdr:rowOff>
    </xdr:from>
    <xdr:to>
      <xdr:col>10</xdr:col>
      <xdr:colOff>685800</xdr:colOff>
      <xdr:row>208</xdr:row>
      <xdr:rowOff>123825</xdr:rowOff>
    </xdr:to>
    <xdr:pic>
      <xdr:nvPicPr>
        <xdr:cNvPr id="339" name="ComboBox338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6848475" y="37433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208</xdr:row>
      <xdr:rowOff>76200</xdr:rowOff>
    </xdr:from>
    <xdr:to>
      <xdr:col>10</xdr:col>
      <xdr:colOff>685800</xdr:colOff>
      <xdr:row>209</xdr:row>
      <xdr:rowOff>123825</xdr:rowOff>
    </xdr:to>
    <xdr:pic>
      <xdr:nvPicPr>
        <xdr:cNvPr id="340" name="ComboBox339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6848475" y="37623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209</xdr:row>
      <xdr:rowOff>76200</xdr:rowOff>
    </xdr:from>
    <xdr:to>
      <xdr:col>10</xdr:col>
      <xdr:colOff>685800</xdr:colOff>
      <xdr:row>210</xdr:row>
      <xdr:rowOff>114300</xdr:rowOff>
    </xdr:to>
    <xdr:pic>
      <xdr:nvPicPr>
        <xdr:cNvPr id="341" name="ComboBox3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78142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210</xdr:row>
      <xdr:rowOff>85725</xdr:rowOff>
    </xdr:from>
    <xdr:to>
      <xdr:col>10</xdr:col>
      <xdr:colOff>685800</xdr:colOff>
      <xdr:row>211</xdr:row>
      <xdr:rowOff>123825</xdr:rowOff>
    </xdr:to>
    <xdr:pic>
      <xdr:nvPicPr>
        <xdr:cNvPr id="342" name="ComboBox341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6848475" y="380142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211</xdr:row>
      <xdr:rowOff>104775</xdr:rowOff>
    </xdr:from>
    <xdr:to>
      <xdr:col>10</xdr:col>
      <xdr:colOff>685800</xdr:colOff>
      <xdr:row>212</xdr:row>
      <xdr:rowOff>152400</xdr:rowOff>
    </xdr:to>
    <xdr:pic>
      <xdr:nvPicPr>
        <xdr:cNvPr id="343" name="ComboBox342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6848475" y="38223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pic>
      <xdr:nvPicPr>
        <xdr:cNvPr id="344" name="ComboBox343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6848475" y="38414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104775</xdr:rowOff>
    </xdr:from>
    <xdr:to>
      <xdr:col>10</xdr:col>
      <xdr:colOff>685800</xdr:colOff>
      <xdr:row>214</xdr:row>
      <xdr:rowOff>152400</xdr:rowOff>
    </xdr:to>
    <xdr:pic>
      <xdr:nvPicPr>
        <xdr:cNvPr id="345" name="ComboBox344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6848475" y="38604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214</xdr:row>
      <xdr:rowOff>114300</xdr:rowOff>
    </xdr:from>
    <xdr:to>
      <xdr:col>10</xdr:col>
      <xdr:colOff>685800</xdr:colOff>
      <xdr:row>215</xdr:row>
      <xdr:rowOff>161925</xdr:rowOff>
    </xdr:to>
    <xdr:pic>
      <xdr:nvPicPr>
        <xdr:cNvPr id="346" name="ComboBox345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6848475" y="388048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pic>
      <xdr:nvPicPr>
        <xdr:cNvPr id="347" name="ComboBox3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9004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216</xdr:row>
      <xdr:rowOff>123825</xdr:rowOff>
    </xdr:from>
    <xdr:to>
      <xdr:col>10</xdr:col>
      <xdr:colOff>685800</xdr:colOff>
      <xdr:row>217</xdr:row>
      <xdr:rowOff>171450</xdr:rowOff>
    </xdr:to>
    <xdr:pic>
      <xdr:nvPicPr>
        <xdr:cNvPr id="348" name="ComboBox347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6848475" y="39195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217</xdr:row>
      <xdr:rowOff>133350</xdr:rowOff>
    </xdr:from>
    <xdr:to>
      <xdr:col>10</xdr:col>
      <xdr:colOff>685800</xdr:colOff>
      <xdr:row>218</xdr:row>
      <xdr:rowOff>180975</xdr:rowOff>
    </xdr:to>
    <xdr:pic>
      <xdr:nvPicPr>
        <xdr:cNvPr id="349" name="ComboBox348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6848475" y="39395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218</xdr:row>
      <xdr:rowOff>142875</xdr:rowOff>
    </xdr:from>
    <xdr:to>
      <xdr:col>10</xdr:col>
      <xdr:colOff>685800</xdr:colOff>
      <xdr:row>220</xdr:row>
      <xdr:rowOff>0</xdr:rowOff>
    </xdr:to>
    <xdr:pic>
      <xdr:nvPicPr>
        <xdr:cNvPr id="350" name="ComboBox349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6848475" y="395954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219</xdr:row>
      <xdr:rowOff>142875</xdr:rowOff>
    </xdr:from>
    <xdr:to>
      <xdr:col>10</xdr:col>
      <xdr:colOff>685800</xdr:colOff>
      <xdr:row>221</xdr:row>
      <xdr:rowOff>0</xdr:rowOff>
    </xdr:to>
    <xdr:pic>
      <xdr:nvPicPr>
        <xdr:cNvPr id="351" name="ComboBox350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6848475" y="39785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220</xdr:row>
      <xdr:rowOff>152400</xdr:rowOff>
    </xdr:from>
    <xdr:to>
      <xdr:col>10</xdr:col>
      <xdr:colOff>685800</xdr:colOff>
      <xdr:row>222</xdr:row>
      <xdr:rowOff>0</xdr:rowOff>
    </xdr:to>
    <xdr:pic>
      <xdr:nvPicPr>
        <xdr:cNvPr id="352" name="ComboBox351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6848475" y="399859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221</xdr:row>
      <xdr:rowOff>161925</xdr:rowOff>
    </xdr:from>
    <xdr:to>
      <xdr:col>10</xdr:col>
      <xdr:colOff>685800</xdr:colOff>
      <xdr:row>223</xdr:row>
      <xdr:rowOff>9525</xdr:rowOff>
    </xdr:to>
    <xdr:pic>
      <xdr:nvPicPr>
        <xdr:cNvPr id="353" name="ComboBox3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01859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222</xdr:row>
      <xdr:rowOff>161925</xdr:rowOff>
    </xdr:from>
    <xdr:to>
      <xdr:col>10</xdr:col>
      <xdr:colOff>685800</xdr:colOff>
      <xdr:row>224</xdr:row>
      <xdr:rowOff>19050</xdr:rowOff>
    </xdr:to>
    <xdr:pic>
      <xdr:nvPicPr>
        <xdr:cNvPr id="354" name="ComboBox35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6848475" y="403764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pic>
      <xdr:nvPicPr>
        <xdr:cNvPr id="355" name="ComboBox35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6848475" y="40586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224</xdr:row>
      <xdr:rowOff>180975</xdr:rowOff>
    </xdr:from>
    <xdr:to>
      <xdr:col>10</xdr:col>
      <xdr:colOff>685800</xdr:colOff>
      <xdr:row>226</xdr:row>
      <xdr:rowOff>38100</xdr:rowOff>
    </xdr:to>
    <xdr:pic>
      <xdr:nvPicPr>
        <xdr:cNvPr id="356" name="ComboBox35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6848475" y="407765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pic>
      <xdr:nvPicPr>
        <xdr:cNvPr id="357" name="ComboBox35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6848475" y="40986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227</xdr:row>
      <xdr:rowOff>9525</xdr:rowOff>
    </xdr:from>
    <xdr:to>
      <xdr:col>10</xdr:col>
      <xdr:colOff>685800</xdr:colOff>
      <xdr:row>228</xdr:row>
      <xdr:rowOff>57150</xdr:rowOff>
    </xdr:to>
    <xdr:pic>
      <xdr:nvPicPr>
        <xdr:cNvPr id="358" name="ComboBox35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6848475" y="411765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228</xdr:row>
      <xdr:rowOff>9525</xdr:rowOff>
    </xdr:from>
    <xdr:to>
      <xdr:col>10</xdr:col>
      <xdr:colOff>685800</xdr:colOff>
      <xdr:row>229</xdr:row>
      <xdr:rowOff>57150</xdr:rowOff>
    </xdr:to>
    <xdr:pic>
      <xdr:nvPicPr>
        <xdr:cNvPr id="359" name="ComboBox35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6848475" y="41367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229</xdr:row>
      <xdr:rowOff>28575</xdr:rowOff>
    </xdr:from>
    <xdr:to>
      <xdr:col>10</xdr:col>
      <xdr:colOff>685800</xdr:colOff>
      <xdr:row>230</xdr:row>
      <xdr:rowOff>76200</xdr:rowOff>
    </xdr:to>
    <xdr:pic>
      <xdr:nvPicPr>
        <xdr:cNvPr id="360" name="ComboBox35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6848475" y="415766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230</xdr:row>
      <xdr:rowOff>47625</xdr:rowOff>
    </xdr:from>
    <xdr:to>
      <xdr:col>10</xdr:col>
      <xdr:colOff>685800</xdr:colOff>
      <xdr:row>231</xdr:row>
      <xdr:rowOff>95250</xdr:rowOff>
    </xdr:to>
    <xdr:pic>
      <xdr:nvPicPr>
        <xdr:cNvPr id="361" name="ComboBox36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6848475" y="417861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pic>
      <xdr:nvPicPr>
        <xdr:cNvPr id="362" name="ComboBox36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6848475" y="41976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232</xdr:row>
      <xdr:rowOff>47625</xdr:rowOff>
    </xdr:from>
    <xdr:to>
      <xdr:col>10</xdr:col>
      <xdr:colOff>685800</xdr:colOff>
      <xdr:row>233</xdr:row>
      <xdr:rowOff>85725</xdr:rowOff>
    </xdr:to>
    <xdr:pic>
      <xdr:nvPicPr>
        <xdr:cNvPr id="363" name="ComboBox36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6848475" y="421671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233</xdr:row>
      <xdr:rowOff>57150</xdr:rowOff>
    </xdr:from>
    <xdr:to>
      <xdr:col>10</xdr:col>
      <xdr:colOff>685800</xdr:colOff>
      <xdr:row>234</xdr:row>
      <xdr:rowOff>104775</xdr:rowOff>
    </xdr:to>
    <xdr:pic>
      <xdr:nvPicPr>
        <xdr:cNvPr id="364" name="ComboBox3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23672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234</xdr:row>
      <xdr:rowOff>66675</xdr:rowOff>
    </xdr:from>
    <xdr:to>
      <xdr:col>10</xdr:col>
      <xdr:colOff>685800</xdr:colOff>
      <xdr:row>235</xdr:row>
      <xdr:rowOff>114300</xdr:rowOff>
    </xdr:to>
    <xdr:pic>
      <xdr:nvPicPr>
        <xdr:cNvPr id="365" name="ComboBox36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6848475" y="42567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235</xdr:row>
      <xdr:rowOff>76200</xdr:rowOff>
    </xdr:from>
    <xdr:to>
      <xdr:col>10</xdr:col>
      <xdr:colOff>685800</xdr:colOff>
      <xdr:row>237</xdr:row>
      <xdr:rowOff>66675</xdr:rowOff>
    </xdr:to>
    <xdr:pic>
      <xdr:nvPicPr>
        <xdr:cNvPr id="366" name="ComboBox36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6848475" y="427672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237</xdr:row>
      <xdr:rowOff>19050</xdr:rowOff>
    </xdr:from>
    <xdr:to>
      <xdr:col>10</xdr:col>
      <xdr:colOff>685800</xdr:colOff>
      <xdr:row>238</xdr:row>
      <xdr:rowOff>66675</xdr:rowOff>
    </xdr:to>
    <xdr:pic>
      <xdr:nvPicPr>
        <xdr:cNvPr id="367" name="ComboBox36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6848475" y="429577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238</xdr:row>
      <xdr:rowOff>38100</xdr:rowOff>
    </xdr:from>
    <xdr:to>
      <xdr:col>10</xdr:col>
      <xdr:colOff>685800</xdr:colOff>
      <xdr:row>240</xdr:row>
      <xdr:rowOff>28575</xdr:rowOff>
    </xdr:to>
    <xdr:pic>
      <xdr:nvPicPr>
        <xdr:cNvPr id="368" name="ComboBox3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31673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28575</xdr:rowOff>
    </xdr:to>
    <xdr:pic>
      <xdr:nvPicPr>
        <xdr:cNvPr id="369" name="ComboBox368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6848475" y="433673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240</xdr:row>
      <xdr:rowOff>180975</xdr:rowOff>
    </xdr:from>
    <xdr:to>
      <xdr:col>10</xdr:col>
      <xdr:colOff>685800</xdr:colOff>
      <xdr:row>242</xdr:row>
      <xdr:rowOff>38100</xdr:rowOff>
    </xdr:to>
    <xdr:pic>
      <xdr:nvPicPr>
        <xdr:cNvPr id="370" name="ComboBox369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6848475" y="43557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241</xdr:row>
      <xdr:rowOff>180975</xdr:rowOff>
    </xdr:from>
    <xdr:to>
      <xdr:col>10</xdr:col>
      <xdr:colOff>685800</xdr:colOff>
      <xdr:row>243</xdr:row>
      <xdr:rowOff>38100</xdr:rowOff>
    </xdr:to>
    <xdr:pic>
      <xdr:nvPicPr>
        <xdr:cNvPr id="371" name="ComboBox370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6848475" y="43748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243</xdr:row>
      <xdr:rowOff>19050</xdr:rowOff>
    </xdr:from>
    <xdr:to>
      <xdr:col>10</xdr:col>
      <xdr:colOff>685800</xdr:colOff>
      <xdr:row>244</xdr:row>
      <xdr:rowOff>66675</xdr:rowOff>
    </xdr:to>
    <xdr:pic>
      <xdr:nvPicPr>
        <xdr:cNvPr id="372" name="ComboBox37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6848475" y="43967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246</xdr:row>
      <xdr:rowOff>57150</xdr:rowOff>
    </xdr:from>
    <xdr:to>
      <xdr:col>10</xdr:col>
      <xdr:colOff>685800</xdr:colOff>
      <xdr:row>277</xdr:row>
      <xdr:rowOff>104775</xdr:rowOff>
    </xdr:to>
    <xdr:pic>
      <xdr:nvPicPr>
        <xdr:cNvPr id="373" name="ComboBox3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45579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246</xdr:row>
      <xdr:rowOff>114300</xdr:rowOff>
    </xdr:from>
    <xdr:to>
      <xdr:col>10</xdr:col>
      <xdr:colOff>685800</xdr:colOff>
      <xdr:row>277</xdr:row>
      <xdr:rowOff>171450</xdr:rowOff>
    </xdr:to>
    <xdr:pic>
      <xdr:nvPicPr>
        <xdr:cNvPr id="374" name="ComboBox3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4615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317</xdr:row>
      <xdr:rowOff>57150</xdr:rowOff>
    </xdr:from>
    <xdr:to>
      <xdr:col>10</xdr:col>
      <xdr:colOff>685800</xdr:colOff>
      <xdr:row>318</xdr:row>
      <xdr:rowOff>114300</xdr:rowOff>
    </xdr:to>
    <xdr:pic>
      <xdr:nvPicPr>
        <xdr:cNvPr id="375" name="ComboBox374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6848475" y="45234225"/>
          <a:ext cx="2171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277</xdr:row>
      <xdr:rowOff>133350</xdr:rowOff>
    </xdr:from>
    <xdr:to>
      <xdr:col>10</xdr:col>
      <xdr:colOff>685800</xdr:colOff>
      <xdr:row>315</xdr:row>
      <xdr:rowOff>104775</xdr:rowOff>
    </xdr:to>
    <xdr:pic>
      <xdr:nvPicPr>
        <xdr:cNvPr id="376" name="ComboBox375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6848475" y="4481512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315</xdr:row>
      <xdr:rowOff>66675</xdr:rowOff>
    </xdr:from>
    <xdr:to>
      <xdr:col>10</xdr:col>
      <xdr:colOff>685800</xdr:colOff>
      <xdr:row>317</xdr:row>
      <xdr:rowOff>47625</xdr:rowOff>
    </xdr:to>
    <xdr:pic>
      <xdr:nvPicPr>
        <xdr:cNvPr id="377" name="ComboBox3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5005625"/>
          <a:ext cx="2171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315</xdr:row>
      <xdr:rowOff>114300</xdr:rowOff>
    </xdr:from>
    <xdr:to>
      <xdr:col>10</xdr:col>
      <xdr:colOff>685800</xdr:colOff>
      <xdr:row>317</xdr:row>
      <xdr:rowOff>104775</xdr:rowOff>
    </xdr:to>
    <xdr:pic>
      <xdr:nvPicPr>
        <xdr:cNvPr id="378" name="ComboBox3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50532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244</xdr:row>
      <xdr:rowOff>9525</xdr:rowOff>
    </xdr:from>
    <xdr:to>
      <xdr:col>10</xdr:col>
      <xdr:colOff>685800</xdr:colOff>
      <xdr:row>245</xdr:row>
      <xdr:rowOff>66675</xdr:rowOff>
    </xdr:to>
    <xdr:pic>
      <xdr:nvPicPr>
        <xdr:cNvPr id="379" name="ComboBox378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6848475" y="44148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245</xdr:row>
      <xdr:rowOff>28575</xdr:rowOff>
    </xdr:from>
    <xdr:to>
      <xdr:col>10</xdr:col>
      <xdr:colOff>685800</xdr:colOff>
      <xdr:row>246</xdr:row>
      <xdr:rowOff>85725</xdr:rowOff>
    </xdr:to>
    <xdr:pic>
      <xdr:nvPicPr>
        <xdr:cNvPr id="380" name="ComboBox379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6848475" y="443484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204</xdr:row>
      <xdr:rowOff>57150</xdr:rowOff>
    </xdr:from>
    <xdr:to>
      <xdr:col>10</xdr:col>
      <xdr:colOff>685800</xdr:colOff>
      <xdr:row>205</xdr:row>
      <xdr:rowOff>95250</xdr:rowOff>
    </xdr:to>
    <xdr:pic>
      <xdr:nvPicPr>
        <xdr:cNvPr id="381" name="ComboBox3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68427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205</xdr:row>
      <xdr:rowOff>57150</xdr:rowOff>
    </xdr:from>
    <xdr:to>
      <xdr:col>10</xdr:col>
      <xdr:colOff>685800</xdr:colOff>
      <xdr:row>206</xdr:row>
      <xdr:rowOff>104775</xdr:rowOff>
    </xdr:to>
    <xdr:pic>
      <xdr:nvPicPr>
        <xdr:cNvPr id="382" name="ComboBox38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6848475" y="370332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206</xdr:row>
      <xdr:rowOff>66675</xdr:rowOff>
    </xdr:from>
    <xdr:to>
      <xdr:col>10</xdr:col>
      <xdr:colOff>685800</xdr:colOff>
      <xdr:row>207</xdr:row>
      <xdr:rowOff>114300</xdr:rowOff>
    </xdr:to>
    <xdr:pic>
      <xdr:nvPicPr>
        <xdr:cNvPr id="383" name="ComboBox382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6848475" y="372332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207</xdr:row>
      <xdr:rowOff>85725</xdr:rowOff>
    </xdr:from>
    <xdr:to>
      <xdr:col>10</xdr:col>
      <xdr:colOff>685800</xdr:colOff>
      <xdr:row>208</xdr:row>
      <xdr:rowOff>133350</xdr:rowOff>
    </xdr:to>
    <xdr:pic>
      <xdr:nvPicPr>
        <xdr:cNvPr id="384" name="ComboBox383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6848475" y="37442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208</xdr:row>
      <xdr:rowOff>85725</xdr:rowOff>
    </xdr:from>
    <xdr:to>
      <xdr:col>10</xdr:col>
      <xdr:colOff>685800</xdr:colOff>
      <xdr:row>209</xdr:row>
      <xdr:rowOff>133350</xdr:rowOff>
    </xdr:to>
    <xdr:pic>
      <xdr:nvPicPr>
        <xdr:cNvPr id="385" name="ComboBox384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6848475" y="376332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209</xdr:row>
      <xdr:rowOff>85725</xdr:rowOff>
    </xdr:from>
    <xdr:to>
      <xdr:col>10</xdr:col>
      <xdr:colOff>685800</xdr:colOff>
      <xdr:row>210</xdr:row>
      <xdr:rowOff>133350</xdr:rowOff>
    </xdr:to>
    <xdr:pic>
      <xdr:nvPicPr>
        <xdr:cNvPr id="386" name="ComboBox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78237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210</xdr:row>
      <xdr:rowOff>95250</xdr:rowOff>
    </xdr:from>
    <xdr:to>
      <xdr:col>10</xdr:col>
      <xdr:colOff>685800</xdr:colOff>
      <xdr:row>211</xdr:row>
      <xdr:rowOff>142875</xdr:rowOff>
    </xdr:to>
    <xdr:pic>
      <xdr:nvPicPr>
        <xdr:cNvPr id="387" name="ComboBox386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6848475" y="380238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211</xdr:row>
      <xdr:rowOff>114300</xdr:rowOff>
    </xdr:from>
    <xdr:to>
      <xdr:col>10</xdr:col>
      <xdr:colOff>685800</xdr:colOff>
      <xdr:row>212</xdr:row>
      <xdr:rowOff>161925</xdr:rowOff>
    </xdr:to>
    <xdr:pic>
      <xdr:nvPicPr>
        <xdr:cNvPr id="388" name="ComboBox387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6848475" y="38233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212</xdr:row>
      <xdr:rowOff>104775</xdr:rowOff>
    </xdr:from>
    <xdr:to>
      <xdr:col>10</xdr:col>
      <xdr:colOff>685800</xdr:colOff>
      <xdr:row>213</xdr:row>
      <xdr:rowOff>152400</xdr:rowOff>
    </xdr:to>
    <xdr:pic>
      <xdr:nvPicPr>
        <xdr:cNvPr id="389" name="ComboBox388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6848475" y="38414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114300</xdr:rowOff>
    </xdr:from>
    <xdr:to>
      <xdr:col>10</xdr:col>
      <xdr:colOff>685800</xdr:colOff>
      <xdr:row>214</xdr:row>
      <xdr:rowOff>161925</xdr:rowOff>
    </xdr:to>
    <xdr:pic>
      <xdr:nvPicPr>
        <xdr:cNvPr id="390" name="ComboBox389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6848475" y="38614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214</xdr:row>
      <xdr:rowOff>123825</xdr:rowOff>
    </xdr:from>
    <xdr:to>
      <xdr:col>10</xdr:col>
      <xdr:colOff>685800</xdr:colOff>
      <xdr:row>215</xdr:row>
      <xdr:rowOff>171450</xdr:rowOff>
    </xdr:to>
    <xdr:pic>
      <xdr:nvPicPr>
        <xdr:cNvPr id="391" name="ComboBox390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6848475" y="38814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215</xdr:row>
      <xdr:rowOff>123825</xdr:rowOff>
    </xdr:from>
    <xdr:to>
      <xdr:col>10</xdr:col>
      <xdr:colOff>685800</xdr:colOff>
      <xdr:row>216</xdr:row>
      <xdr:rowOff>171450</xdr:rowOff>
    </xdr:to>
    <xdr:pic>
      <xdr:nvPicPr>
        <xdr:cNvPr id="392" name="ComboBox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390048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216</xdr:row>
      <xdr:rowOff>133350</xdr:rowOff>
    </xdr:from>
    <xdr:to>
      <xdr:col>10</xdr:col>
      <xdr:colOff>685800</xdr:colOff>
      <xdr:row>217</xdr:row>
      <xdr:rowOff>180975</xdr:rowOff>
    </xdr:to>
    <xdr:pic>
      <xdr:nvPicPr>
        <xdr:cNvPr id="393" name="ComboBox392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6848475" y="392049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217</xdr:row>
      <xdr:rowOff>142875</xdr:rowOff>
    </xdr:from>
    <xdr:to>
      <xdr:col>10</xdr:col>
      <xdr:colOff>685800</xdr:colOff>
      <xdr:row>219</xdr:row>
      <xdr:rowOff>0</xdr:rowOff>
    </xdr:to>
    <xdr:pic>
      <xdr:nvPicPr>
        <xdr:cNvPr id="394" name="ComboBox393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6848475" y="39404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218</xdr:row>
      <xdr:rowOff>152400</xdr:rowOff>
    </xdr:from>
    <xdr:to>
      <xdr:col>10</xdr:col>
      <xdr:colOff>685800</xdr:colOff>
      <xdr:row>220</xdr:row>
      <xdr:rowOff>9525</xdr:rowOff>
    </xdr:to>
    <xdr:pic>
      <xdr:nvPicPr>
        <xdr:cNvPr id="395" name="ComboBox394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6848475" y="396049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219</xdr:row>
      <xdr:rowOff>152400</xdr:rowOff>
    </xdr:from>
    <xdr:to>
      <xdr:col>10</xdr:col>
      <xdr:colOff>685800</xdr:colOff>
      <xdr:row>221</xdr:row>
      <xdr:rowOff>0</xdr:rowOff>
    </xdr:to>
    <xdr:pic>
      <xdr:nvPicPr>
        <xdr:cNvPr id="396" name="ComboBox395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6848475" y="397954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220</xdr:row>
      <xdr:rowOff>171450</xdr:rowOff>
    </xdr:from>
    <xdr:to>
      <xdr:col>10</xdr:col>
      <xdr:colOff>685800</xdr:colOff>
      <xdr:row>222</xdr:row>
      <xdr:rowOff>28575</xdr:rowOff>
    </xdr:to>
    <xdr:pic>
      <xdr:nvPicPr>
        <xdr:cNvPr id="397" name="ComboBox396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6848475" y="40005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221</xdr:row>
      <xdr:rowOff>171450</xdr:rowOff>
    </xdr:from>
    <xdr:to>
      <xdr:col>10</xdr:col>
      <xdr:colOff>685800</xdr:colOff>
      <xdr:row>223</xdr:row>
      <xdr:rowOff>28575</xdr:rowOff>
    </xdr:to>
    <xdr:pic>
      <xdr:nvPicPr>
        <xdr:cNvPr id="398" name="ComboBox3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01955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222</xdr:row>
      <xdr:rowOff>171450</xdr:rowOff>
    </xdr:from>
    <xdr:to>
      <xdr:col>10</xdr:col>
      <xdr:colOff>685800</xdr:colOff>
      <xdr:row>224</xdr:row>
      <xdr:rowOff>28575</xdr:rowOff>
    </xdr:to>
    <xdr:pic>
      <xdr:nvPicPr>
        <xdr:cNvPr id="399" name="ComboBox398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6848475" y="403860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223</xdr:row>
      <xdr:rowOff>180975</xdr:rowOff>
    </xdr:from>
    <xdr:to>
      <xdr:col>10</xdr:col>
      <xdr:colOff>685800</xdr:colOff>
      <xdr:row>225</xdr:row>
      <xdr:rowOff>38100</xdr:rowOff>
    </xdr:to>
    <xdr:pic>
      <xdr:nvPicPr>
        <xdr:cNvPr id="400" name="ComboBox399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6848475" y="405860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225</xdr:row>
      <xdr:rowOff>0</xdr:rowOff>
    </xdr:from>
    <xdr:to>
      <xdr:col>10</xdr:col>
      <xdr:colOff>685800</xdr:colOff>
      <xdr:row>226</xdr:row>
      <xdr:rowOff>47625</xdr:rowOff>
    </xdr:to>
    <xdr:pic>
      <xdr:nvPicPr>
        <xdr:cNvPr id="401" name="ComboBox400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6848475" y="407860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226</xdr:row>
      <xdr:rowOff>9525</xdr:rowOff>
    </xdr:from>
    <xdr:to>
      <xdr:col>10</xdr:col>
      <xdr:colOff>685800</xdr:colOff>
      <xdr:row>227</xdr:row>
      <xdr:rowOff>57150</xdr:rowOff>
    </xdr:to>
    <xdr:pic>
      <xdr:nvPicPr>
        <xdr:cNvPr id="402" name="ComboBox401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6848475" y="409860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227</xdr:row>
      <xdr:rowOff>19050</xdr:rowOff>
    </xdr:from>
    <xdr:to>
      <xdr:col>10</xdr:col>
      <xdr:colOff>685800</xdr:colOff>
      <xdr:row>228</xdr:row>
      <xdr:rowOff>66675</xdr:rowOff>
    </xdr:to>
    <xdr:pic>
      <xdr:nvPicPr>
        <xdr:cNvPr id="403" name="ComboBox402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6848475" y="411861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228</xdr:row>
      <xdr:rowOff>19050</xdr:rowOff>
    </xdr:from>
    <xdr:to>
      <xdr:col>10</xdr:col>
      <xdr:colOff>685800</xdr:colOff>
      <xdr:row>229</xdr:row>
      <xdr:rowOff>66675</xdr:rowOff>
    </xdr:to>
    <xdr:pic>
      <xdr:nvPicPr>
        <xdr:cNvPr id="404" name="ComboBox403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6848475" y="413766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229</xdr:row>
      <xdr:rowOff>38100</xdr:rowOff>
    </xdr:from>
    <xdr:to>
      <xdr:col>10</xdr:col>
      <xdr:colOff>685800</xdr:colOff>
      <xdr:row>230</xdr:row>
      <xdr:rowOff>85725</xdr:rowOff>
    </xdr:to>
    <xdr:pic>
      <xdr:nvPicPr>
        <xdr:cNvPr id="405" name="ComboBox404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6848475" y="415861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230</xdr:row>
      <xdr:rowOff>57150</xdr:rowOff>
    </xdr:from>
    <xdr:to>
      <xdr:col>10</xdr:col>
      <xdr:colOff>685800</xdr:colOff>
      <xdr:row>231</xdr:row>
      <xdr:rowOff>104775</xdr:rowOff>
    </xdr:to>
    <xdr:pic>
      <xdr:nvPicPr>
        <xdr:cNvPr id="406" name="ComboBox405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6848475" y="417957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231</xdr:row>
      <xdr:rowOff>47625</xdr:rowOff>
    </xdr:from>
    <xdr:to>
      <xdr:col>10</xdr:col>
      <xdr:colOff>685800</xdr:colOff>
      <xdr:row>232</xdr:row>
      <xdr:rowOff>95250</xdr:rowOff>
    </xdr:to>
    <xdr:pic>
      <xdr:nvPicPr>
        <xdr:cNvPr id="407" name="ComboBox406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6848475" y="419766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232</xdr:row>
      <xdr:rowOff>57150</xdr:rowOff>
    </xdr:from>
    <xdr:to>
      <xdr:col>10</xdr:col>
      <xdr:colOff>685800</xdr:colOff>
      <xdr:row>233</xdr:row>
      <xdr:rowOff>95250</xdr:rowOff>
    </xdr:to>
    <xdr:pic>
      <xdr:nvPicPr>
        <xdr:cNvPr id="408" name="ComboBox407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6848475" y="4217670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233</xdr:row>
      <xdr:rowOff>66675</xdr:rowOff>
    </xdr:from>
    <xdr:to>
      <xdr:col>10</xdr:col>
      <xdr:colOff>685800</xdr:colOff>
      <xdr:row>234</xdr:row>
      <xdr:rowOff>114300</xdr:rowOff>
    </xdr:to>
    <xdr:pic>
      <xdr:nvPicPr>
        <xdr:cNvPr id="409" name="ComboBox4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237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234</xdr:row>
      <xdr:rowOff>76200</xdr:rowOff>
    </xdr:from>
    <xdr:to>
      <xdr:col>10</xdr:col>
      <xdr:colOff>685800</xdr:colOff>
      <xdr:row>235</xdr:row>
      <xdr:rowOff>114300</xdr:rowOff>
    </xdr:to>
    <xdr:pic>
      <xdr:nvPicPr>
        <xdr:cNvPr id="410" name="ComboBox409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6848475" y="42576750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235</xdr:row>
      <xdr:rowOff>85725</xdr:rowOff>
    </xdr:from>
    <xdr:to>
      <xdr:col>10</xdr:col>
      <xdr:colOff>685800</xdr:colOff>
      <xdr:row>237</xdr:row>
      <xdr:rowOff>85725</xdr:rowOff>
    </xdr:to>
    <xdr:pic>
      <xdr:nvPicPr>
        <xdr:cNvPr id="411" name="ComboBox410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6848475" y="42776775"/>
          <a:ext cx="2171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237</xdr:row>
      <xdr:rowOff>38100</xdr:rowOff>
    </xdr:from>
    <xdr:to>
      <xdr:col>10</xdr:col>
      <xdr:colOff>685800</xdr:colOff>
      <xdr:row>238</xdr:row>
      <xdr:rowOff>85725</xdr:rowOff>
    </xdr:to>
    <xdr:pic>
      <xdr:nvPicPr>
        <xdr:cNvPr id="412" name="ComboBox411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6848475" y="4297680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238</xdr:row>
      <xdr:rowOff>47625</xdr:rowOff>
    </xdr:from>
    <xdr:to>
      <xdr:col>10</xdr:col>
      <xdr:colOff>685800</xdr:colOff>
      <xdr:row>240</xdr:row>
      <xdr:rowOff>38100</xdr:rowOff>
    </xdr:to>
    <xdr:pic>
      <xdr:nvPicPr>
        <xdr:cNvPr id="413" name="ComboBox4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31768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239</xdr:row>
      <xdr:rowOff>47625</xdr:rowOff>
    </xdr:from>
    <xdr:to>
      <xdr:col>10</xdr:col>
      <xdr:colOff>685800</xdr:colOff>
      <xdr:row>241</xdr:row>
      <xdr:rowOff>38100</xdr:rowOff>
    </xdr:to>
    <xdr:pic>
      <xdr:nvPicPr>
        <xdr:cNvPr id="414" name="ComboBox41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6848475" y="433673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241</xdr:row>
      <xdr:rowOff>0</xdr:rowOff>
    </xdr:from>
    <xdr:to>
      <xdr:col>10</xdr:col>
      <xdr:colOff>685800</xdr:colOff>
      <xdr:row>242</xdr:row>
      <xdr:rowOff>47625</xdr:rowOff>
    </xdr:to>
    <xdr:pic>
      <xdr:nvPicPr>
        <xdr:cNvPr id="415" name="ComboBox414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6848475" y="43567350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242</xdr:row>
      <xdr:rowOff>9525</xdr:rowOff>
    </xdr:from>
    <xdr:to>
      <xdr:col>10</xdr:col>
      <xdr:colOff>685800</xdr:colOff>
      <xdr:row>243</xdr:row>
      <xdr:rowOff>57150</xdr:rowOff>
    </xdr:to>
    <xdr:pic>
      <xdr:nvPicPr>
        <xdr:cNvPr id="416" name="ComboBox415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6848475" y="4376737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243</xdr:row>
      <xdr:rowOff>28575</xdr:rowOff>
    </xdr:from>
    <xdr:to>
      <xdr:col>10</xdr:col>
      <xdr:colOff>685800</xdr:colOff>
      <xdr:row>244</xdr:row>
      <xdr:rowOff>76200</xdr:rowOff>
    </xdr:to>
    <xdr:pic>
      <xdr:nvPicPr>
        <xdr:cNvPr id="417" name="ComboBox416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6848475" y="439769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347</xdr:row>
      <xdr:rowOff>85725</xdr:rowOff>
    </xdr:from>
    <xdr:to>
      <xdr:col>8</xdr:col>
      <xdr:colOff>247650</xdr:colOff>
      <xdr:row>349</xdr:row>
      <xdr:rowOff>0</xdr:rowOff>
    </xdr:to>
    <xdr:pic>
      <xdr:nvPicPr>
        <xdr:cNvPr id="418" name="ComboBox4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95825" y="49996725"/>
          <a:ext cx="21621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19" name="ComboBox4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0" name="ComboBox4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1" name="ComboBox4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2" name="ComboBox4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3" name="ComboBox4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4" name="ComboBox4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5" name="ComboBox4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6" name="ComboBox4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7" name="ComboBox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8" name="ComboBox4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29" name="ComboBox4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0" name="ComboBox4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1" name="ComboBox4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2" name="ComboBox4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3" name="ComboBox4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4" name="ComboBox4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5" name="ComboBox4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6" name="ComboBox4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7" name="ComboBox4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8" name="ComboBox4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39" name="ComboBox4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0" name="ComboBox4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1" name="ComboBox4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2" name="ComboBox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3" name="ComboBox4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4" name="ComboBox4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5" name="ComboBox4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6" name="ComboBox4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7" name="ComboBox4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8" name="ComboBox4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49" name="ComboBox4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347</xdr:row>
      <xdr:rowOff>85725</xdr:rowOff>
    </xdr:from>
    <xdr:to>
      <xdr:col>10</xdr:col>
      <xdr:colOff>685800</xdr:colOff>
      <xdr:row>349</xdr:row>
      <xdr:rowOff>0</xdr:rowOff>
    </xdr:to>
    <xdr:pic>
      <xdr:nvPicPr>
        <xdr:cNvPr id="450" name="ComboBox4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48475" y="49996725"/>
          <a:ext cx="21717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238125</xdr:colOff>
      <xdr:row>317</xdr:row>
      <xdr:rowOff>66675</xdr:rowOff>
    </xdr:from>
    <xdr:to>
      <xdr:col>10</xdr:col>
      <xdr:colOff>685800</xdr:colOff>
      <xdr:row>318</xdr:row>
      <xdr:rowOff>123825</xdr:rowOff>
    </xdr:to>
    <xdr:pic>
      <xdr:nvPicPr>
        <xdr:cNvPr id="451" name="ComboBox450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6848475" y="45243750"/>
          <a:ext cx="2171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4</xdr:row>
      <xdr:rowOff>104775</xdr:rowOff>
    </xdr:from>
    <xdr:to>
      <xdr:col>8</xdr:col>
      <xdr:colOff>685800</xdr:colOff>
      <xdr:row>10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001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0</xdr:rowOff>
    </xdr:from>
    <xdr:to>
      <xdr:col>9</xdr:col>
      <xdr:colOff>66675</xdr:colOff>
      <xdr:row>6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61925"/>
          <a:ext cx="2343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12</xdr:col>
      <xdr:colOff>142875</xdr:colOff>
      <xdr:row>6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095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H277" sheet="Kontoplan"/>
  </cacheSource>
  <cacheFields count="5">
    <cacheField name="Kostnader arbeidskraft pedagogisk">
      <sharedItems containsMixedTypes="0"/>
    </cacheField>
    <cacheField name="Sum">
      <sharedItems containsMixedTypes="0"/>
    </cacheField>
    <cacheField name="Annen drift">
      <sharedItems containsMixedTypes="0"/>
    </cacheField>
    <cacheField name="?rsregnskap">
      <sharedItems containsMixedTypes="1" containsNumber="1" containsInteger="1"/>
    </cacheField>
    <cacheField name="Fordeling">
      <sharedItems containsBlank="1" containsMixedTypes="0" count="40">
        <m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Fordeling på lønn"/>
        <s v="Lønnsutg. Øvrig personal"/>
        <s v="Annen drift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Personalutvikling"/>
        <s v="Personalutvikling og andre personalkostnader"/>
        <s v="Lønn Ped.pers. langkurs"/>
        <s v="Elevinnbetaling ren undervisning"/>
        <s v="Kost pr. elev pr. skoleår"/>
        <s v="Øvrige driftskostnader skole og internat eks. Kommunale avgifter, energi"/>
        <s v="Lønn Ped.pers. kortkurs"/>
        <s v="Lønn Internatleder, kontorpersonale, Vedlikeholdspersonale"/>
        <s v="Lønn IKV"/>
        <s v="Investering pr. elev"/>
        <s v="Kolonne H skal i utgangspunktet ikke røres "/>
        <s v="Tilskudd/refusjon løn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5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B6:C36" firstHeaderRow="2" firstDataRow="2" firstDataCol="1"/>
  <pivotFields count="5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sd="0" x="19"/>
        <item sd="0" x="13"/>
        <item x="17"/>
        <item m="1" x="36"/>
        <item m="1" x="34"/>
        <item m="1" x="30"/>
        <item n="L?nnsutg. ?vrig personale" x="18"/>
        <item x="0"/>
        <item x="10"/>
        <item x="24"/>
        <item m="1" x="39"/>
        <item m="1" x="32"/>
        <item m="1" x="37"/>
        <item x="1"/>
        <item m="1" x="28"/>
        <item x="27"/>
        <item x="4"/>
        <item x="25"/>
        <item x="7"/>
        <item x="23"/>
        <item x="5"/>
        <item m="1" x="29"/>
        <item m="1" x="33"/>
        <item x="26"/>
        <item x="21"/>
        <item x="3"/>
        <item m="1" x="31"/>
        <item x="2"/>
        <item x="8"/>
        <item x="9"/>
        <item x="12"/>
        <item x="11"/>
        <item x="14"/>
        <item x="15"/>
        <item m="1" x="35"/>
        <item x="6"/>
        <item x="22"/>
        <item x="16"/>
        <item x="20"/>
        <item m="1" x="38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av Sum" fld="1" baseField="0" baseItem="0" numFmtId="17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9">
    <tabColor indexed="47"/>
  </sheetPr>
  <dimension ref="A2:F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1.28125" style="0" customWidth="1"/>
  </cols>
  <sheetData>
    <row r="1" ht="13.5" thickBot="1"/>
    <row r="2" spans="1:6" ht="27" thickBot="1">
      <c r="A2" s="56" t="s">
        <v>49</v>
      </c>
      <c r="B2" s="47"/>
      <c r="C2" s="47"/>
      <c r="D2" s="47"/>
      <c r="E2" s="47"/>
      <c r="F2" s="4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S327"/>
  <sheetViews>
    <sheetView tabSelected="1" zoomScale="115" zoomScaleNormal="115" zoomScalePageLayoutView="0" workbookViewId="0" topLeftCell="A3">
      <pane ySplit="540" topLeftCell="A319" activePane="bottomLeft" state="split"/>
      <selection pane="topLeft" activeCell="H3" sqref="H1:H16384"/>
      <selection pane="bottomLeft" activeCell="E7" sqref="E7:E10"/>
    </sheetView>
  </sheetViews>
  <sheetFormatPr defaultColWidth="11.421875" defaultRowHeight="12.75"/>
  <cols>
    <col min="1" max="1" width="4.421875" style="12" customWidth="1"/>
    <col min="2" max="2" width="3.8515625" style="12" hidden="1" customWidth="1"/>
    <col min="3" max="3" width="5.7109375" style="12" hidden="1" customWidth="1"/>
    <col min="4" max="4" width="33.57421875" style="12" customWidth="1"/>
    <col min="5" max="5" width="9.7109375" style="42" customWidth="1"/>
    <col min="6" max="7" width="10.140625" style="48" customWidth="1"/>
    <col min="8" max="8" width="31.140625" style="18" customWidth="1"/>
    <col min="9" max="9" width="4.7109375" style="12" customWidth="1"/>
    <col min="10" max="10" width="21.140625" style="0" customWidth="1"/>
    <col min="11" max="11" width="15.7109375" style="0" customWidth="1"/>
    <col min="12" max="12" width="18.57421875" style="0" customWidth="1"/>
  </cols>
  <sheetData>
    <row r="1" spans="4:8" ht="12.75" hidden="1">
      <c r="D1" s="12" t="s">
        <v>255</v>
      </c>
      <c r="E1" s="42" t="s">
        <v>47</v>
      </c>
      <c r="F1" s="48" t="s">
        <v>45</v>
      </c>
      <c r="G1" s="48" t="s">
        <v>254</v>
      </c>
      <c r="H1" s="18" t="s">
        <v>78</v>
      </c>
    </row>
    <row r="2" spans="5:8" ht="13.5" customHeight="1" hidden="1">
      <c r="E2" s="101"/>
      <c r="H2" s="19"/>
    </row>
    <row r="3" spans="1:7" ht="10.5" customHeight="1">
      <c r="A3" s="12" t="s">
        <v>266</v>
      </c>
      <c r="D3" s="12" t="s">
        <v>267</v>
      </c>
      <c r="E3" s="42" t="s">
        <v>110</v>
      </c>
      <c r="F3" s="48" t="s">
        <v>45</v>
      </c>
      <c r="G3" s="48" t="s">
        <v>103</v>
      </c>
    </row>
    <row r="4" ht="10.5" customHeight="1">
      <c r="D4" s="19" t="s">
        <v>496</v>
      </c>
    </row>
    <row r="5" spans="4:10" ht="12" customHeight="1">
      <c r="D5" s="13" t="s">
        <v>0</v>
      </c>
      <c r="F5" s="107"/>
      <c r="J5" s="17"/>
    </row>
    <row r="6" spans="1:10" ht="13.5" customHeight="1">
      <c r="A6" s="13">
        <v>32</v>
      </c>
      <c r="B6" s="13"/>
      <c r="C6" s="13"/>
      <c r="D6" s="13" t="s">
        <v>110</v>
      </c>
      <c r="E6" s="45" t="s">
        <v>408</v>
      </c>
      <c r="H6" s="15"/>
      <c r="J6" s="66" t="s">
        <v>369</v>
      </c>
    </row>
    <row r="7" spans="1:10" ht="15.75" customHeight="1">
      <c r="A7" s="12">
        <v>3210</v>
      </c>
      <c r="B7" s="12">
        <v>321</v>
      </c>
      <c r="D7" s="12" t="s">
        <v>121</v>
      </c>
      <c r="E7" s="67"/>
      <c r="F7" s="67"/>
      <c r="G7" s="48">
        <f aca="true" t="shared" si="0" ref="G7:G16">+E7+F7</f>
        <v>0</v>
      </c>
      <c r="H7" s="18" t="s">
        <v>40</v>
      </c>
      <c r="J7" s="66"/>
    </row>
    <row r="8" spans="1:10" ht="15" customHeight="1">
      <c r="A8" s="12">
        <v>3220</v>
      </c>
      <c r="B8" s="12">
        <v>322</v>
      </c>
      <c r="D8" s="12" t="s">
        <v>122</v>
      </c>
      <c r="E8" s="67"/>
      <c r="F8" s="67"/>
      <c r="G8" s="48">
        <f t="shared" si="0"/>
        <v>0</v>
      </c>
      <c r="H8" s="18" t="s">
        <v>306</v>
      </c>
      <c r="J8" s="66" t="s">
        <v>411</v>
      </c>
    </row>
    <row r="9" spans="1:10" ht="15.75" customHeight="1">
      <c r="A9" s="12">
        <v>3230</v>
      </c>
      <c r="B9" s="12">
        <v>323</v>
      </c>
      <c r="D9" s="12" t="s">
        <v>123</v>
      </c>
      <c r="E9" s="67"/>
      <c r="F9" s="67"/>
      <c r="G9" s="48">
        <f t="shared" si="0"/>
        <v>0</v>
      </c>
      <c r="H9" s="18" t="s">
        <v>305</v>
      </c>
      <c r="J9" s="64" t="s">
        <v>370</v>
      </c>
    </row>
    <row r="10" spans="1:11" s="35" customFormat="1" ht="15.75" customHeight="1">
      <c r="A10" s="12">
        <v>3231</v>
      </c>
      <c r="B10" s="12"/>
      <c r="C10" s="12">
        <v>3231</v>
      </c>
      <c r="D10" s="12" t="s">
        <v>124</v>
      </c>
      <c r="E10" s="67"/>
      <c r="F10" s="67"/>
      <c r="G10" s="48">
        <f t="shared" si="0"/>
        <v>0</v>
      </c>
      <c r="H10" s="18" t="s">
        <v>41</v>
      </c>
      <c r="I10" s="17"/>
      <c r="J10" s="66"/>
      <c r="K10" s="87"/>
    </row>
    <row r="11" spans="1:10" ht="15.75" customHeight="1">
      <c r="A11" s="12">
        <v>3232</v>
      </c>
      <c r="C11" s="12">
        <v>3232</v>
      </c>
      <c r="D11" s="12" t="s">
        <v>125</v>
      </c>
      <c r="E11" s="67"/>
      <c r="F11" s="67"/>
      <c r="G11" s="48">
        <f t="shared" si="0"/>
        <v>0</v>
      </c>
      <c r="H11" s="18" t="s">
        <v>247</v>
      </c>
      <c r="J11" s="66" t="s">
        <v>412</v>
      </c>
    </row>
    <row r="12" spans="1:10" ht="15.75" customHeight="1">
      <c r="A12" s="12">
        <v>3240</v>
      </c>
      <c r="B12" s="12">
        <v>324</v>
      </c>
      <c r="D12" s="12" t="s">
        <v>43</v>
      </c>
      <c r="E12" s="67"/>
      <c r="F12" s="67"/>
      <c r="G12" s="48">
        <f t="shared" si="0"/>
        <v>0</v>
      </c>
      <c r="H12" s="18" t="s">
        <v>306</v>
      </c>
      <c r="J12" s="66" t="s">
        <v>292</v>
      </c>
    </row>
    <row r="13" spans="1:10" ht="15.75" customHeight="1">
      <c r="A13" s="12">
        <v>3245</v>
      </c>
      <c r="B13" s="12">
        <v>325</v>
      </c>
      <c r="D13" s="12" t="s">
        <v>48</v>
      </c>
      <c r="E13" s="67"/>
      <c r="F13" s="67"/>
      <c r="G13" s="48">
        <f t="shared" si="0"/>
        <v>0</v>
      </c>
      <c r="H13" s="18" t="s">
        <v>306</v>
      </c>
      <c r="J13" s="66" t="s">
        <v>371</v>
      </c>
    </row>
    <row r="14" spans="1:10" ht="15.75" customHeight="1">
      <c r="A14" s="12">
        <v>3250</v>
      </c>
      <c r="B14" s="12">
        <v>328</v>
      </c>
      <c r="D14" s="12" t="s">
        <v>1</v>
      </c>
      <c r="E14" s="67"/>
      <c r="F14" s="67"/>
      <c r="G14" s="48">
        <f t="shared" si="0"/>
        <v>0</v>
      </c>
      <c r="H14" s="18" t="s">
        <v>306</v>
      </c>
      <c r="I14" s="26"/>
      <c r="J14" s="66" t="s">
        <v>413</v>
      </c>
    </row>
    <row r="15" spans="1:10" ht="15.75" customHeight="1">
      <c r="A15" s="12">
        <v>3290</v>
      </c>
      <c r="B15" s="12">
        <v>329</v>
      </c>
      <c r="D15" s="12" t="s">
        <v>248</v>
      </c>
      <c r="E15" s="67"/>
      <c r="F15" s="67"/>
      <c r="G15" s="48">
        <f t="shared" si="0"/>
        <v>0</v>
      </c>
      <c r="H15" s="18" t="s">
        <v>306</v>
      </c>
      <c r="J15" s="66"/>
    </row>
    <row r="16" spans="1:10" ht="15.75" customHeight="1">
      <c r="A16" s="12">
        <v>3291</v>
      </c>
      <c r="D16" s="93" t="s">
        <v>364</v>
      </c>
      <c r="E16" s="67"/>
      <c r="F16" s="67"/>
      <c r="G16" s="48">
        <f t="shared" si="0"/>
        <v>0</v>
      </c>
      <c r="H16" s="18" t="s">
        <v>365</v>
      </c>
      <c r="J16" s="66"/>
    </row>
    <row r="17" spans="1:10" ht="15.75" customHeight="1">
      <c r="A17" s="13">
        <v>33</v>
      </c>
      <c r="B17" s="13"/>
      <c r="C17" s="13"/>
      <c r="D17" s="13" t="s">
        <v>111</v>
      </c>
      <c r="E17" s="70"/>
      <c r="F17" s="70"/>
      <c r="G17" s="48">
        <f aca="true" t="shared" si="1" ref="G17:G55">+E17+F17</f>
        <v>0</v>
      </c>
      <c r="H17" s="18" t="s">
        <v>245</v>
      </c>
      <c r="J17" s="66"/>
    </row>
    <row r="18" spans="1:10" ht="15.75" customHeight="1">
      <c r="A18" s="12">
        <v>3310</v>
      </c>
      <c r="B18" s="12">
        <v>331</v>
      </c>
      <c r="D18" s="12" t="s">
        <v>126</v>
      </c>
      <c r="E18" s="67"/>
      <c r="F18" s="67"/>
      <c r="G18" s="48">
        <f t="shared" si="1"/>
        <v>0</v>
      </c>
      <c r="H18" s="15" t="s">
        <v>307</v>
      </c>
      <c r="I18" s="13"/>
      <c r="J18" s="66" t="s">
        <v>473</v>
      </c>
    </row>
    <row r="19" spans="1:10" ht="15.75" customHeight="1">
      <c r="A19" s="12">
        <v>3320</v>
      </c>
      <c r="B19" s="12">
        <v>332</v>
      </c>
      <c r="D19" s="12" t="s">
        <v>127</v>
      </c>
      <c r="E19" s="67"/>
      <c r="F19" s="67"/>
      <c r="G19" s="48">
        <f t="shared" si="1"/>
        <v>0</v>
      </c>
      <c r="H19" s="15" t="s">
        <v>307</v>
      </c>
      <c r="I19" s="15"/>
      <c r="J19" s="66"/>
    </row>
    <row r="20" spans="1:10" ht="15.75" customHeight="1">
      <c r="A20" s="12">
        <v>3330</v>
      </c>
      <c r="B20" s="12">
        <v>333</v>
      </c>
      <c r="C20" s="12">
        <v>3330</v>
      </c>
      <c r="D20" s="12" t="s">
        <v>282</v>
      </c>
      <c r="E20" s="67"/>
      <c r="F20" s="67"/>
      <c r="G20" s="48">
        <f t="shared" si="1"/>
        <v>0</v>
      </c>
      <c r="H20" s="18" t="s">
        <v>307</v>
      </c>
      <c r="J20" s="66"/>
    </row>
    <row r="21" spans="1:18" ht="15.75" customHeight="1" hidden="1">
      <c r="A21" s="14"/>
      <c r="B21" s="14"/>
      <c r="C21" s="14">
        <v>3331</v>
      </c>
      <c r="D21" s="14"/>
      <c r="E21" s="67"/>
      <c r="F21" s="67"/>
      <c r="G21" s="48">
        <f t="shared" si="1"/>
        <v>0</v>
      </c>
      <c r="H21" s="18" t="s">
        <v>245</v>
      </c>
      <c r="J21" s="66"/>
      <c r="K21" s="25"/>
      <c r="L21" s="25"/>
      <c r="M21" s="25"/>
      <c r="P21" s="25"/>
      <c r="Q21" s="25"/>
      <c r="R21" s="25"/>
    </row>
    <row r="22" spans="1:10" s="25" customFormat="1" ht="15.75" customHeight="1" hidden="1">
      <c r="A22" s="14"/>
      <c r="B22" s="14"/>
      <c r="C22" s="14">
        <v>3332</v>
      </c>
      <c r="D22" s="14"/>
      <c r="E22" s="67"/>
      <c r="F22" s="67"/>
      <c r="G22" s="48">
        <f t="shared" si="1"/>
        <v>0</v>
      </c>
      <c r="H22" s="18" t="s">
        <v>245</v>
      </c>
      <c r="I22" s="12"/>
      <c r="J22" s="66"/>
    </row>
    <row r="23" spans="1:18" s="25" customFormat="1" ht="15.75" customHeight="1">
      <c r="A23" s="12">
        <v>3390</v>
      </c>
      <c r="B23" s="12">
        <v>334</v>
      </c>
      <c r="C23" s="12">
        <v>3340</v>
      </c>
      <c r="D23" s="12" t="s">
        <v>452</v>
      </c>
      <c r="E23" s="67"/>
      <c r="F23" s="67"/>
      <c r="G23" s="48">
        <f t="shared" si="1"/>
        <v>0</v>
      </c>
      <c r="H23" s="18" t="s">
        <v>307</v>
      </c>
      <c r="I23" s="12"/>
      <c r="J23" s="66"/>
      <c r="K23"/>
      <c r="L23"/>
      <c r="M23"/>
      <c r="P23"/>
      <c r="Q23"/>
      <c r="R23"/>
    </row>
    <row r="24" spans="1:18" ht="15.75" customHeight="1">
      <c r="A24" s="13">
        <v>34</v>
      </c>
      <c r="B24" s="13"/>
      <c r="C24" s="13"/>
      <c r="D24" s="13" t="s">
        <v>450</v>
      </c>
      <c r="E24" s="70"/>
      <c r="F24" s="70"/>
      <c r="G24" s="48">
        <f t="shared" si="1"/>
        <v>0</v>
      </c>
      <c r="J24" s="66"/>
      <c r="K24" s="25"/>
      <c r="L24" s="25"/>
      <c r="M24" s="25"/>
      <c r="P24" s="25"/>
      <c r="Q24" s="25"/>
      <c r="R24" s="25"/>
    </row>
    <row r="25" spans="1:18" s="25" customFormat="1" ht="15.75" customHeight="1">
      <c r="A25" s="12">
        <v>3410</v>
      </c>
      <c r="B25" s="12">
        <v>341</v>
      </c>
      <c r="C25" s="12">
        <v>3410</v>
      </c>
      <c r="D25" s="12" t="s">
        <v>128</v>
      </c>
      <c r="E25" s="67"/>
      <c r="F25" s="67"/>
      <c r="G25" s="48">
        <f t="shared" si="1"/>
        <v>0</v>
      </c>
      <c r="H25" s="18" t="s">
        <v>308</v>
      </c>
      <c r="I25" s="24"/>
      <c r="J25" s="66"/>
      <c r="K25"/>
      <c r="L25"/>
      <c r="M25"/>
      <c r="P25"/>
      <c r="Q25"/>
      <c r="R25"/>
    </row>
    <row r="26" spans="1:18" s="25" customFormat="1" ht="15.75" customHeight="1">
      <c r="A26" s="12">
        <v>3411</v>
      </c>
      <c r="B26" s="12"/>
      <c r="C26" s="12">
        <v>3411</v>
      </c>
      <c r="D26" s="12" t="s">
        <v>129</v>
      </c>
      <c r="E26" s="67"/>
      <c r="F26" s="67"/>
      <c r="G26" s="48">
        <f t="shared" si="1"/>
        <v>0</v>
      </c>
      <c r="H26" s="18" t="s">
        <v>308</v>
      </c>
      <c r="J26" s="66" t="s">
        <v>407</v>
      </c>
      <c r="L26"/>
      <c r="M26"/>
      <c r="P26"/>
      <c r="Q26"/>
      <c r="R26"/>
    </row>
    <row r="27" spans="1:10" ht="15.75" customHeight="1">
      <c r="A27" s="12">
        <v>3412</v>
      </c>
      <c r="C27" s="12">
        <v>3412</v>
      </c>
      <c r="D27" s="12" t="s">
        <v>130</v>
      </c>
      <c r="E27" s="67"/>
      <c r="F27" s="67"/>
      <c r="G27" s="48">
        <f t="shared" si="1"/>
        <v>0</v>
      </c>
      <c r="H27" s="18" t="s">
        <v>368</v>
      </c>
      <c r="J27" s="66"/>
    </row>
    <row r="28" spans="1:10" ht="15.75" customHeight="1">
      <c r="A28" s="12">
        <v>3415</v>
      </c>
      <c r="C28" s="12">
        <v>3415</v>
      </c>
      <c r="D28" s="12" t="s">
        <v>131</v>
      </c>
      <c r="E28" s="67"/>
      <c r="F28" s="67"/>
      <c r="G28" s="48">
        <f t="shared" si="1"/>
        <v>0</v>
      </c>
      <c r="H28" s="18" t="s">
        <v>308</v>
      </c>
      <c r="J28" s="66" t="s">
        <v>414</v>
      </c>
    </row>
    <row r="29" spans="5:10" ht="15.75" customHeight="1" hidden="1">
      <c r="E29" s="73"/>
      <c r="F29" s="73"/>
      <c r="G29" s="48">
        <v>0</v>
      </c>
      <c r="J29" s="66"/>
    </row>
    <row r="30" spans="2:10" ht="15.75" customHeight="1">
      <c r="B30" s="12">
        <v>349</v>
      </c>
      <c r="E30" s="73"/>
      <c r="F30" s="73"/>
      <c r="G30" s="48">
        <f t="shared" si="1"/>
        <v>0</v>
      </c>
      <c r="H30" s="15"/>
      <c r="I30" s="15"/>
      <c r="J30" s="66"/>
    </row>
    <row r="31" spans="1:10" ht="15.75" customHeight="1">
      <c r="A31" s="13">
        <v>35</v>
      </c>
      <c r="B31" s="13"/>
      <c r="C31" s="13"/>
      <c r="D31" s="13" t="s">
        <v>133</v>
      </c>
      <c r="E31" s="70"/>
      <c r="F31" s="70"/>
      <c r="G31" s="48">
        <f t="shared" si="1"/>
        <v>0</v>
      </c>
      <c r="I31" s="23"/>
      <c r="J31" s="66"/>
    </row>
    <row r="32" spans="1:10" ht="15.75" customHeight="1">
      <c r="A32" s="18">
        <v>3520</v>
      </c>
      <c r="B32" s="13"/>
      <c r="C32" s="13"/>
      <c r="D32" s="18" t="s">
        <v>132</v>
      </c>
      <c r="E32" s="69"/>
      <c r="F32" s="71"/>
      <c r="G32" s="48">
        <f t="shared" si="1"/>
        <v>0</v>
      </c>
      <c r="H32" s="18" t="s">
        <v>309</v>
      </c>
      <c r="I32" s="23"/>
      <c r="J32" s="66"/>
    </row>
    <row r="33" spans="1:10" ht="15.75" customHeight="1">
      <c r="A33" s="12">
        <v>3530</v>
      </c>
      <c r="B33" s="12">
        <v>353</v>
      </c>
      <c r="D33" s="12" t="s">
        <v>134</v>
      </c>
      <c r="E33" s="67"/>
      <c r="F33" s="67"/>
      <c r="G33" s="48">
        <f t="shared" si="1"/>
        <v>0</v>
      </c>
      <c r="H33" s="18" t="s">
        <v>308</v>
      </c>
      <c r="I33" s="23"/>
      <c r="J33" s="66"/>
    </row>
    <row r="34" spans="1:10" ht="15.75" customHeight="1">
      <c r="A34" s="12">
        <v>3540</v>
      </c>
      <c r="B34" s="12">
        <v>354</v>
      </c>
      <c r="D34" s="12" t="s">
        <v>135</v>
      </c>
      <c r="E34" s="67"/>
      <c r="F34" s="67"/>
      <c r="G34" s="48">
        <f t="shared" si="1"/>
        <v>0</v>
      </c>
      <c r="H34" s="18" t="s">
        <v>368</v>
      </c>
      <c r="I34" s="23"/>
      <c r="J34" s="66"/>
    </row>
    <row r="35" spans="1:18" ht="15.75" customHeight="1">
      <c r="A35" s="12">
        <v>3550</v>
      </c>
      <c r="B35" s="12">
        <v>355</v>
      </c>
      <c r="D35" s="12" t="s">
        <v>249</v>
      </c>
      <c r="E35" s="67"/>
      <c r="F35" s="67"/>
      <c r="G35" s="48">
        <f t="shared" si="1"/>
        <v>0</v>
      </c>
      <c r="H35" s="18" t="s">
        <v>300</v>
      </c>
      <c r="I35" s="24"/>
      <c r="J35" s="66" t="s">
        <v>415</v>
      </c>
      <c r="K35" s="16"/>
      <c r="L35" s="16"/>
      <c r="M35" s="16"/>
      <c r="P35" s="16"/>
      <c r="Q35" s="16"/>
      <c r="R35" s="16"/>
    </row>
    <row r="36" spans="1:10" ht="15.75" customHeight="1">
      <c r="A36" s="12">
        <v>3590</v>
      </c>
      <c r="B36" s="12">
        <v>359</v>
      </c>
      <c r="D36" s="12" t="s">
        <v>136</v>
      </c>
      <c r="E36" s="67"/>
      <c r="F36" s="67"/>
      <c r="G36" s="48">
        <f t="shared" si="1"/>
        <v>0</v>
      </c>
      <c r="H36" s="18" t="s">
        <v>309</v>
      </c>
      <c r="I36" s="14"/>
      <c r="J36" s="66"/>
    </row>
    <row r="37" spans="1:18" s="16" customFormat="1" ht="15.75" customHeight="1">
      <c r="A37" s="13">
        <v>36</v>
      </c>
      <c r="B37" s="13"/>
      <c r="C37" s="13"/>
      <c r="D37" s="13" t="s">
        <v>138</v>
      </c>
      <c r="E37" s="70"/>
      <c r="F37" s="70"/>
      <c r="G37" s="48">
        <f t="shared" si="1"/>
        <v>0</v>
      </c>
      <c r="H37" s="18"/>
      <c r="I37" s="26"/>
      <c r="J37" s="66"/>
      <c r="K37"/>
      <c r="L37"/>
      <c r="M37"/>
      <c r="P37"/>
      <c r="Q37"/>
      <c r="R37"/>
    </row>
    <row r="38" spans="1:10" ht="15.75" customHeight="1">
      <c r="A38" s="12">
        <v>3610</v>
      </c>
      <c r="B38" s="12">
        <v>361</v>
      </c>
      <c r="D38" s="12" t="s">
        <v>31</v>
      </c>
      <c r="E38" s="67"/>
      <c r="F38" s="67"/>
      <c r="G38" s="48">
        <f t="shared" si="1"/>
        <v>0</v>
      </c>
      <c r="H38" s="18" t="s">
        <v>368</v>
      </c>
      <c r="I38" s="30"/>
      <c r="J38" s="66" t="s">
        <v>293</v>
      </c>
    </row>
    <row r="39" spans="1:10" ht="15.75" customHeight="1">
      <c r="A39" s="12">
        <v>3640</v>
      </c>
      <c r="D39" s="12" t="s">
        <v>250</v>
      </c>
      <c r="E39" s="67"/>
      <c r="F39" s="67"/>
      <c r="G39" s="48">
        <f t="shared" si="1"/>
        <v>0</v>
      </c>
      <c r="H39" s="18" t="s">
        <v>368</v>
      </c>
      <c r="I39" s="30"/>
      <c r="J39" s="66"/>
    </row>
    <row r="40" spans="1:10" ht="15.75" customHeight="1">
      <c r="A40" s="13">
        <v>37</v>
      </c>
      <c r="B40" s="13"/>
      <c r="C40" s="13"/>
      <c r="D40" s="13" t="s">
        <v>112</v>
      </c>
      <c r="E40" s="70"/>
      <c r="F40" s="70"/>
      <c r="G40" s="48">
        <f t="shared" si="1"/>
        <v>0</v>
      </c>
      <c r="I40" s="30"/>
      <c r="J40" s="66"/>
    </row>
    <row r="41" spans="1:10" ht="15.75" customHeight="1">
      <c r="A41" s="18">
        <v>3700</v>
      </c>
      <c r="B41" s="18"/>
      <c r="C41" s="18"/>
      <c r="D41" s="18" t="s">
        <v>137</v>
      </c>
      <c r="E41" s="69"/>
      <c r="F41" s="71"/>
      <c r="G41" s="48">
        <f t="shared" si="1"/>
        <v>0</v>
      </c>
      <c r="H41" s="18" t="s">
        <v>368</v>
      </c>
      <c r="I41" s="27"/>
      <c r="J41" s="66" t="s">
        <v>137</v>
      </c>
    </row>
    <row r="42" spans="1:17" ht="15.75" customHeight="1">
      <c r="A42" s="12">
        <v>3705</v>
      </c>
      <c r="B42" s="12">
        <v>371</v>
      </c>
      <c r="C42" s="12">
        <v>3710</v>
      </c>
      <c r="D42" s="12" t="s">
        <v>209</v>
      </c>
      <c r="E42" s="67"/>
      <c r="F42" s="67"/>
      <c r="G42" s="48">
        <f t="shared" si="1"/>
        <v>0</v>
      </c>
      <c r="H42" s="18" t="s">
        <v>40</v>
      </c>
      <c r="J42" s="66"/>
      <c r="K42" s="29"/>
      <c r="L42" s="29"/>
      <c r="M42" s="29"/>
      <c r="P42" s="29"/>
      <c r="Q42" s="29"/>
    </row>
    <row r="43" spans="1:18" ht="15.75" customHeight="1">
      <c r="A43" s="12">
        <v>3710</v>
      </c>
      <c r="B43" s="12">
        <v>371</v>
      </c>
      <c r="C43" s="12">
        <v>3710</v>
      </c>
      <c r="D43" s="12" t="s">
        <v>140</v>
      </c>
      <c r="E43" s="67"/>
      <c r="F43" s="67"/>
      <c r="G43" s="48">
        <f t="shared" si="1"/>
        <v>0</v>
      </c>
      <c r="H43" s="15" t="s">
        <v>309</v>
      </c>
      <c r="I43" s="15"/>
      <c r="J43" s="66" t="s">
        <v>416</v>
      </c>
      <c r="R43" s="29"/>
    </row>
    <row r="44" spans="1:17" ht="15.75" customHeight="1">
      <c r="A44" s="12">
        <v>3720</v>
      </c>
      <c r="C44" s="12">
        <v>3711</v>
      </c>
      <c r="D44" s="12" t="s">
        <v>251</v>
      </c>
      <c r="E44" s="67"/>
      <c r="F44" s="67"/>
      <c r="G44" s="48">
        <f t="shared" si="1"/>
        <v>0</v>
      </c>
      <c r="H44" s="18" t="s">
        <v>42</v>
      </c>
      <c r="J44" s="66" t="s">
        <v>417</v>
      </c>
      <c r="K44" s="29"/>
      <c r="L44" s="29"/>
      <c r="M44" s="29"/>
      <c r="P44" s="29"/>
      <c r="Q44" s="29"/>
    </row>
    <row r="45" spans="1:18" ht="15.75" customHeight="1">
      <c r="A45" s="12">
        <v>3730</v>
      </c>
      <c r="D45" s="12" t="s">
        <v>252</v>
      </c>
      <c r="E45" s="67"/>
      <c r="F45" s="67"/>
      <c r="G45" s="48">
        <f t="shared" si="1"/>
        <v>0</v>
      </c>
      <c r="H45" s="18" t="s">
        <v>305</v>
      </c>
      <c r="J45" s="66" t="s">
        <v>294</v>
      </c>
      <c r="R45" s="29"/>
    </row>
    <row r="46" spans="1:18" s="29" customFormat="1" ht="15.75" customHeight="1">
      <c r="A46" s="18">
        <v>3790</v>
      </c>
      <c r="B46" s="18"/>
      <c r="C46" s="18"/>
      <c r="D46" s="18" t="s">
        <v>112</v>
      </c>
      <c r="E46" s="69"/>
      <c r="F46" s="71"/>
      <c r="G46" s="48">
        <f t="shared" si="1"/>
        <v>0</v>
      </c>
      <c r="H46" s="18" t="s">
        <v>309</v>
      </c>
      <c r="I46" s="24"/>
      <c r="J46" s="66"/>
      <c r="K46" s="28"/>
      <c r="L46" s="28"/>
      <c r="M46" s="28"/>
      <c r="P46" s="28"/>
      <c r="Q46" s="28"/>
      <c r="R46"/>
    </row>
    <row r="47" spans="1:18" ht="15.75" customHeight="1">
      <c r="A47" s="13">
        <v>38</v>
      </c>
      <c r="B47" s="13"/>
      <c r="C47" s="13"/>
      <c r="D47" s="13" t="s">
        <v>141</v>
      </c>
      <c r="E47" s="70"/>
      <c r="F47" s="70"/>
      <c r="G47" s="48">
        <f t="shared" si="1"/>
        <v>0</v>
      </c>
      <c r="I47" s="24"/>
      <c r="R47" s="28"/>
    </row>
    <row r="48" spans="1:18" s="29" customFormat="1" ht="15.75" customHeight="1">
      <c r="A48" s="12">
        <v>3800</v>
      </c>
      <c r="B48" s="12"/>
      <c r="C48" s="12"/>
      <c r="D48" s="12" t="s">
        <v>141</v>
      </c>
      <c r="E48" s="67"/>
      <c r="F48" s="67"/>
      <c r="G48" s="48">
        <f t="shared" si="1"/>
        <v>0</v>
      </c>
      <c r="H48" s="18" t="s">
        <v>368</v>
      </c>
      <c r="I48" s="12"/>
      <c r="J48" s="66"/>
      <c r="K48"/>
      <c r="L48"/>
      <c r="M48"/>
      <c r="P48"/>
      <c r="Q48"/>
      <c r="R48"/>
    </row>
    <row r="49" spans="1:10" ht="15.75" customHeight="1">
      <c r="A49" s="12">
        <v>3810</v>
      </c>
      <c r="D49" s="12" t="s">
        <v>142</v>
      </c>
      <c r="E49" s="67"/>
      <c r="F49" s="67"/>
      <c r="G49" s="48">
        <f t="shared" si="1"/>
        <v>0</v>
      </c>
      <c r="H49" s="15" t="s">
        <v>368</v>
      </c>
      <c r="I49" s="13"/>
      <c r="J49" s="66"/>
    </row>
    <row r="50" spans="1:18" s="28" customFormat="1" ht="15.75" customHeight="1">
      <c r="A50" s="12">
        <v>3850</v>
      </c>
      <c r="B50" s="12"/>
      <c r="C50" s="12"/>
      <c r="D50" s="12" t="s">
        <v>143</v>
      </c>
      <c r="E50" s="67"/>
      <c r="F50" s="67"/>
      <c r="G50" s="48">
        <f t="shared" si="1"/>
        <v>0</v>
      </c>
      <c r="H50" s="15" t="s">
        <v>368</v>
      </c>
      <c r="I50" s="31"/>
      <c r="J50" s="66"/>
      <c r="K50"/>
      <c r="L50"/>
      <c r="M50"/>
      <c r="P50"/>
      <c r="Q50"/>
      <c r="R50"/>
    </row>
    <row r="51" spans="1:17" ht="15.75" customHeight="1">
      <c r="A51" s="13">
        <v>40</v>
      </c>
      <c r="B51" s="13"/>
      <c r="C51" s="13"/>
      <c r="D51" s="13" t="s">
        <v>113</v>
      </c>
      <c r="E51" s="72"/>
      <c r="F51" s="72"/>
      <c r="G51" s="48">
        <f t="shared" si="1"/>
        <v>0</v>
      </c>
      <c r="J51" s="66" t="s">
        <v>372</v>
      </c>
      <c r="K51" s="29"/>
      <c r="L51" s="29"/>
      <c r="M51" s="29"/>
      <c r="P51" s="29"/>
      <c r="Q51" s="29"/>
    </row>
    <row r="52" spans="1:18" ht="15.75" customHeight="1">
      <c r="A52" s="12">
        <v>4010</v>
      </c>
      <c r="D52" s="12" t="s">
        <v>253</v>
      </c>
      <c r="E52" s="67"/>
      <c r="F52" s="67"/>
      <c r="G52" s="48">
        <f t="shared" si="1"/>
        <v>0</v>
      </c>
      <c r="H52" s="18" t="s">
        <v>42</v>
      </c>
      <c r="J52" s="66" t="s">
        <v>373</v>
      </c>
      <c r="K52" s="29"/>
      <c r="L52" s="29"/>
      <c r="M52" s="29"/>
      <c r="P52" s="29"/>
      <c r="Q52" s="29"/>
      <c r="R52" s="29"/>
    </row>
    <row r="53" spans="1:18" ht="15.75" customHeight="1">
      <c r="A53" s="12">
        <v>4090</v>
      </c>
      <c r="D53" s="18" t="s">
        <v>164</v>
      </c>
      <c r="E53" s="69"/>
      <c r="F53" s="71"/>
      <c r="G53" s="48">
        <f t="shared" si="1"/>
        <v>0</v>
      </c>
      <c r="H53" s="15" t="s">
        <v>42</v>
      </c>
      <c r="I53" s="13"/>
      <c r="J53" s="66"/>
      <c r="R53" s="29"/>
    </row>
    <row r="54" spans="1:9" ht="9" customHeight="1">
      <c r="A54" s="61"/>
      <c r="B54" s="61"/>
      <c r="C54" s="61"/>
      <c r="D54" s="61"/>
      <c r="E54" s="73"/>
      <c r="F54" s="74"/>
      <c r="G54" s="48">
        <f t="shared" si="1"/>
        <v>0</v>
      </c>
      <c r="H54" s="15"/>
      <c r="I54" s="13"/>
    </row>
    <row r="55" spans="1:18" s="29" customFormat="1" ht="14.25" customHeight="1">
      <c r="A55" s="61"/>
      <c r="B55" s="61"/>
      <c r="C55" s="61"/>
      <c r="D55" s="13" t="s">
        <v>32</v>
      </c>
      <c r="E55" s="73"/>
      <c r="F55" s="74"/>
      <c r="G55" s="48">
        <f t="shared" si="1"/>
        <v>0</v>
      </c>
      <c r="H55" s="18"/>
      <c r="I55" s="24"/>
      <c r="K55"/>
      <c r="L55"/>
      <c r="M55"/>
      <c r="P55"/>
      <c r="Q55"/>
      <c r="R55"/>
    </row>
    <row r="56" spans="4:10" ht="14.25" customHeight="1">
      <c r="D56" s="13" t="s">
        <v>255</v>
      </c>
      <c r="E56" s="72"/>
      <c r="F56" s="72"/>
      <c r="G56" s="72" t="s">
        <v>254</v>
      </c>
      <c r="H56" s="15"/>
      <c r="I56" s="58" t="s">
        <v>418</v>
      </c>
      <c r="J56" s="66"/>
    </row>
    <row r="57" spans="1:17" ht="14.25" customHeight="1">
      <c r="A57" s="13">
        <v>50</v>
      </c>
      <c r="B57" s="13"/>
      <c r="C57" s="13"/>
      <c r="D57" s="13" t="s">
        <v>255</v>
      </c>
      <c r="E57" s="70"/>
      <c r="F57" s="102"/>
      <c r="G57" s="57"/>
      <c r="H57" s="15" t="s">
        <v>78</v>
      </c>
      <c r="I57" s="44" t="s">
        <v>30</v>
      </c>
      <c r="J57" s="66"/>
      <c r="M57" s="29"/>
      <c r="P57" s="29"/>
      <c r="Q57" s="29"/>
    </row>
    <row r="58" spans="1:18" ht="14.25" customHeight="1">
      <c r="A58" s="12">
        <v>5010</v>
      </c>
      <c r="B58" s="12">
        <v>501</v>
      </c>
      <c r="C58" s="12">
        <v>5010</v>
      </c>
      <c r="D58" s="12" t="s">
        <v>144</v>
      </c>
      <c r="E58" s="67"/>
      <c r="F58" s="67"/>
      <c r="G58" s="48">
        <f aca="true" t="shared" si="2" ref="G58:G89">+E58+F58</f>
        <v>0</v>
      </c>
      <c r="H58" s="18" t="s">
        <v>310</v>
      </c>
      <c r="I58" s="94"/>
      <c r="J58" s="66" t="s">
        <v>456</v>
      </c>
      <c r="R58" s="29"/>
    </row>
    <row r="59" spans="1:10" ht="14.25" customHeight="1">
      <c r="A59" s="12">
        <v>5011</v>
      </c>
      <c r="C59" s="12">
        <v>5011</v>
      </c>
      <c r="D59" s="12" t="s">
        <v>51</v>
      </c>
      <c r="E59" s="75"/>
      <c r="F59" s="75"/>
      <c r="G59" s="48">
        <f t="shared" si="2"/>
        <v>0</v>
      </c>
      <c r="H59" s="18" t="s">
        <v>310</v>
      </c>
      <c r="I59" s="59"/>
      <c r="J59" s="66"/>
    </row>
    <row r="60" spans="1:10" ht="14.25" customHeight="1">
      <c r="A60" s="12">
        <v>5012</v>
      </c>
      <c r="C60" s="12">
        <v>5012</v>
      </c>
      <c r="D60" s="12" t="s">
        <v>145</v>
      </c>
      <c r="E60" s="75"/>
      <c r="F60" s="75"/>
      <c r="G60" s="48">
        <f t="shared" si="2"/>
        <v>0</v>
      </c>
      <c r="H60" s="18" t="s">
        <v>310</v>
      </c>
      <c r="I60" s="59"/>
      <c r="J60" s="66"/>
    </row>
    <row r="61" spans="1:18" s="29" customFormat="1" ht="14.25" customHeight="1">
      <c r="A61" s="12">
        <v>5020</v>
      </c>
      <c r="B61" s="12">
        <v>502</v>
      </c>
      <c r="C61" s="12">
        <v>5020</v>
      </c>
      <c r="D61" s="12" t="s">
        <v>256</v>
      </c>
      <c r="E61" s="75"/>
      <c r="F61" s="75"/>
      <c r="G61" s="48">
        <f t="shared" si="2"/>
        <v>0</v>
      </c>
      <c r="H61" s="18" t="s">
        <v>310</v>
      </c>
      <c r="I61" s="59"/>
      <c r="J61" s="66" t="s">
        <v>295</v>
      </c>
      <c r="K61"/>
      <c r="L61"/>
      <c r="M61"/>
      <c r="P61"/>
      <c r="Q61"/>
      <c r="R61"/>
    </row>
    <row r="62" spans="1:10" ht="14.25" customHeight="1">
      <c r="A62" s="12">
        <v>5030</v>
      </c>
      <c r="B62" s="12">
        <v>502</v>
      </c>
      <c r="C62" s="12">
        <v>5020</v>
      </c>
      <c r="D62" s="12" t="s">
        <v>374</v>
      </c>
      <c r="E62" s="75"/>
      <c r="F62" s="75"/>
      <c r="G62" s="48">
        <f t="shared" si="2"/>
        <v>0</v>
      </c>
      <c r="H62" s="18" t="s">
        <v>310</v>
      </c>
      <c r="I62" s="59"/>
      <c r="J62" s="66"/>
    </row>
    <row r="63" spans="1:11" ht="14.25" customHeight="1">
      <c r="A63" s="12">
        <v>5150</v>
      </c>
      <c r="B63" s="12">
        <v>515</v>
      </c>
      <c r="C63" s="12">
        <v>5150</v>
      </c>
      <c r="D63" s="12" t="s">
        <v>52</v>
      </c>
      <c r="E63" s="75"/>
      <c r="F63" s="75"/>
      <c r="G63" s="48">
        <f t="shared" si="2"/>
        <v>0</v>
      </c>
      <c r="H63" s="18" t="s">
        <v>406</v>
      </c>
      <c r="I63" s="76">
        <v>1</v>
      </c>
      <c r="J63" s="66" t="s">
        <v>375</v>
      </c>
      <c r="K63" s="20" t="s">
        <v>409</v>
      </c>
    </row>
    <row r="64" spans="1:11" ht="14.25" customHeight="1">
      <c r="A64" s="12">
        <v>5151</v>
      </c>
      <c r="C64" s="12">
        <v>5151</v>
      </c>
      <c r="D64" s="12" t="s">
        <v>53</v>
      </c>
      <c r="E64" s="75"/>
      <c r="F64" s="75"/>
      <c r="G64" s="48">
        <f t="shared" si="2"/>
        <v>0</v>
      </c>
      <c r="H64" s="18" t="s">
        <v>406</v>
      </c>
      <c r="I64" s="76">
        <v>1</v>
      </c>
      <c r="J64" s="66" t="s">
        <v>375</v>
      </c>
      <c r="K64" s="20" t="s">
        <v>409</v>
      </c>
    </row>
    <row r="65" spans="1:11" ht="14.25" customHeight="1">
      <c r="A65" s="12">
        <v>5152</v>
      </c>
      <c r="C65" s="12">
        <v>5152</v>
      </c>
      <c r="D65" s="12" t="s">
        <v>2</v>
      </c>
      <c r="E65" s="67"/>
      <c r="F65" s="67"/>
      <c r="G65" s="48">
        <f t="shared" si="2"/>
        <v>0</v>
      </c>
      <c r="H65" s="18" t="s">
        <v>406</v>
      </c>
      <c r="I65" s="76">
        <v>1</v>
      </c>
      <c r="J65" s="66" t="s">
        <v>375</v>
      </c>
      <c r="K65" s="20" t="s">
        <v>409</v>
      </c>
    </row>
    <row r="66" spans="1:10" ht="14.25" customHeight="1">
      <c r="A66" s="12">
        <v>5159</v>
      </c>
      <c r="C66" s="12">
        <v>5159</v>
      </c>
      <c r="D66" s="12" t="s">
        <v>3</v>
      </c>
      <c r="E66" s="67"/>
      <c r="F66" s="67"/>
      <c r="G66" s="48">
        <f t="shared" si="2"/>
        <v>0</v>
      </c>
      <c r="H66" s="18" t="s">
        <v>44</v>
      </c>
      <c r="J66" s="66"/>
    </row>
    <row r="67" spans="1:10" ht="14.25" customHeight="1">
      <c r="A67" s="12">
        <v>5160</v>
      </c>
      <c r="B67" s="12">
        <v>516</v>
      </c>
      <c r="C67" s="12">
        <v>5160</v>
      </c>
      <c r="D67" s="12" t="s">
        <v>54</v>
      </c>
      <c r="E67" s="67"/>
      <c r="F67" s="67"/>
      <c r="G67" s="48">
        <f t="shared" si="2"/>
        <v>0</v>
      </c>
      <c r="H67" s="18" t="s">
        <v>39</v>
      </c>
      <c r="I67" s="61"/>
      <c r="J67" s="112"/>
    </row>
    <row r="68" spans="1:10" ht="14.25" customHeight="1">
      <c r="A68" s="12">
        <v>5165</v>
      </c>
      <c r="C68" s="12">
        <v>5165</v>
      </c>
      <c r="D68" s="12" t="s">
        <v>4</v>
      </c>
      <c r="E68" s="67"/>
      <c r="F68" s="75"/>
      <c r="G68" s="48">
        <f t="shared" si="2"/>
        <v>0</v>
      </c>
      <c r="H68" s="18" t="s">
        <v>39</v>
      </c>
      <c r="I68" s="59"/>
      <c r="J68" s="66"/>
    </row>
    <row r="69" spans="1:10" ht="14.25" customHeight="1">
      <c r="A69" s="18">
        <v>5169</v>
      </c>
      <c r="C69" s="12">
        <v>5169</v>
      </c>
      <c r="D69" s="12" t="s">
        <v>146</v>
      </c>
      <c r="E69" s="67"/>
      <c r="F69" s="108"/>
      <c r="G69" s="48">
        <f t="shared" si="2"/>
        <v>0</v>
      </c>
      <c r="H69" s="18" t="s">
        <v>45</v>
      </c>
      <c r="I69" s="23"/>
      <c r="J69" s="66" t="s">
        <v>282</v>
      </c>
    </row>
    <row r="70" spans="1:10" ht="14.25" customHeight="1">
      <c r="A70" s="18">
        <v>5179</v>
      </c>
      <c r="C70" s="12">
        <v>5169</v>
      </c>
      <c r="D70" s="12" t="s">
        <v>428</v>
      </c>
      <c r="E70" s="67"/>
      <c r="F70" s="103"/>
      <c r="G70" s="48">
        <f t="shared" si="2"/>
        <v>0</v>
      </c>
      <c r="H70" s="15" t="s">
        <v>44</v>
      </c>
      <c r="I70" s="32"/>
      <c r="J70" s="66" t="s">
        <v>419</v>
      </c>
    </row>
    <row r="71" spans="1:10" ht="14.25" customHeight="1">
      <c r="A71" s="12">
        <v>5180</v>
      </c>
      <c r="B71" s="12">
        <v>518</v>
      </c>
      <c r="C71" s="12">
        <v>5180</v>
      </c>
      <c r="D71" s="12" t="s">
        <v>55</v>
      </c>
      <c r="E71" s="67"/>
      <c r="F71" s="75"/>
      <c r="G71" s="48">
        <f t="shared" si="2"/>
        <v>0</v>
      </c>
      <c r="H71" s="18" t="s">
        <v>44</v>
      </c>
      <c r="I71" s="23"/>
      <c r="J71" s="66" t="s">
        <v>296</v>
      </c>
    </row>
    <row r="72" spans="1:10" ht="14.25" customHeight="1">
      <c r="A72" s="12">
        <v>5190</v>
      </c>
      <c r="B72" s="12">
        <v>519</v>
      </c>
      <c r="C72" s="12">
        <v>5190</v>
      </c>
      <c r="D72" s="12" t="s">
        <v>429</v>
      </c>
      <c r="E72" s="67"/>
      <c r="F72" s="75"/>
      <c r="G72" s="48">
        <f t="shared" si="2"/>
        <v>0</v>
      </c>
      <c r="H72" s="18" t="s">
        <v>44</v>
      </c>
      <c r="I72" s="23"/>
      <c r="J72" s="66"/>
    </row>
    <row r="73" spans="1:10" ht="14.25" customHeight="1">
      <c r="A73" s="15">
        <v>53</v>
      </c>
      <c r="D73" s="15" t="s">
        <v>257</v>
      </c>
      <c r="E73" s="67"/>
      <c r="F73" s="75"/>
      <c r="G73" s="48">
        <f t="shared" si="2"/>
        <v>0</v>
      </c>
      <c r="H73" s="18" t="s">
        <v>245</v>
      </c>
      <c r="I73" s="18"/>
      <c r="J73" s="66"/>
    </row>
    <row r="74" spans="1:10" ht="14.25" customHeight="1">
      <c r="A74" s="18">
        <v>5300</v>
      </c>
      <c r="B74" s="12">
        <v>530</v>
      </c>
      <c r="C74" s="12">
        <v>5300</v>
      </c>
      <c r="D74" s="12" t="s">
        <v>34</v>
      </c>
      <c r="E74" s="67"/>
      <c r="F74" s="75"/>
      <c r="G74" s="48">
        <f t="shared" si="2"/>
        <v>0</v>
      </c>
      <c r="H74" s="15" t="s">
        <v>405</v>
      </c>
      <c r="I74" s="18"/>
      <c r="J74" s="66"/>
    </row>
    <row r="75" spans="1:10" ht="14.25" customHeight="1">
      <c r="A75" s="12">
        <v>5310</v>
      </c>
      <c r="B75" s="12">
        <v>531</v>
      </c>
      <c r="C75" s="12">
        <v>5310</v>
      </c>
      <c r="D75" s="12" t="s">
        <v>35</v>
      </c>
      <c r="E75" s="67"/>
      <c r="F75" s="75"/>
      <c r="G75" s="48">
        <f t="shared" si="2"/>
        <v>0</v>
      </c>
      <c r="H75" s="18" t="s">
        <v>405</v>
      </c>
      <c r="J75" s="66"/>
    </row>
    <row r="76" spans="1:13" ht="14.25" customHeight="1">
      <c r="A76" s="12">
        <v>5340</v>
      </c>
      <c r="B76" s="12">
        <v>534</v>
      </c>
      <c r="C76" s="12">
        <v>5340</v>
      </c>
      <c r="D76" s="12" t="s">
        <v>36</v>
      </c>
      <c r="E76" s="67"/>
      <c r="F76" s="75"/>
      <c r="G76" s="48">
        <f t="shared" si="2"/>
        <v>0</v>
      </c>
      <c r="H76" s="18" t="s">
        <v>405</v>
      </c>
      <c r="J76" s="66"/>
      <c r="M76" s="25"/>
    </row>
    <row r="77" spans="1:10" ht="14.25" customHeight="1">
      <c r="A77" s="12">
        <v>5390</v>
      </c>
      <c r="B77" s="12">
        <v>539</v>
      </c>
      <c r="C77" s="12">
        <v>5390</v>
      </c>
      <c r="D77" s="12" t="s">
        <v>33</v>
      </c>
      <c r="E77" s="67"/>
      <c r="F77" s="75"/>
      <c r="G77" s="48">
        <f t="shared" si="2"/>
        <v>0</v>
      </c>
      <c r="H77" s="18" t="s">
        <v>405</v>
      </c>
      <c r="J77" s="66" t="s">
        <v>376</v>
      </c>
    </row>
    <row r="78" spans="1:10" ht="14.25" customHeight="1">
      <c r="A78" s="15">
        <v>54</v>
      </c>
      <c r="B78" s="15">
        <v>534</v>
      </c>
      <c r="C78" s="15">
        <v>5340</v>
      </c>
      <c r="D78" s="15" t="s">
        <v>258</v>
      </c>
      <c r="E78" s="67"/>
      <c r="F78" s="75"/>
      <c r="G78" s="48">
        <f t="shared" si="2"/>
        <v>0</v>
      </c>
      <c r="H78" s="18" t="s">
        <v>245</v>
      </c>
      <c r="J78" s="66"/>
    </row>
    <row r="79" spans="1:10" ht="14.25" customHeight="1">
      <c r="A79" s="12">
        <v>5400</v>
      </c>
      <c r="B79" s="12">
        <v>539</v>
      </c>
      <c r="C79" s="12">
        <v>5390</v>
      </c>
      <c r="D79" s="12" t="s">
        <v>147</v>
      </c>
      <c r="E79" s="67"/>
      <c r="F79" s="75"/>
      <c r="G79" s="48">
        <f t="shared" si="2"/>
        <v>0</v>
      </c>
      <c r="H79" s="18" t="s">
        <v>44</v>
      </c>
      <c r="J79" s="66"/>
    </row>
    <row r="80" spans="1:12" ht="14.25" customHeight="1">
      <c r="A80" s="18">
        <v>5401</v>
      </c>
      <c r="B80" s="12">
        <v>540</v>
      </c>
      <c r="C80" s="12">
        <v>5400</v>
      </c>
      <c r="D80" s="12" t="s">
        <v>148</v>
      </c>
      <c r="E80" s="67"/>
      <c r="F80" s="75"/>
      <c r="G80" s="48">
        <f t="shared" si="2"/>
        <v>0</v>
      </c>
      <c r="H80" s="18" t="s">
        <v>44</v>
      </c>
      <c r="I80" s="23"/>
      <c r="J80" s="66"/>
      <c r="K80" s="25"/>
      <c r="L80" s="25"/>
    </row>
    <row r="81" spans="1:10" ht="14.25" customHeight="1">
      <c r="A81" s="12">
        <v>5410</v>
      </c>
      <c r="C81" s="12">
        <v>5401</v>
      </c>
      <c r="D81" s="12" t="s">
        <v>149</v>
      </c>
      <c r="E81" s="67"/>
      <c r="F81" s="75"/>
      <c r="G81" s="48">
        <f t="shared" si="2"/>
        <v>0</v>
      </c>
      <c r="H81" s="18" t="s">
        <v>44</v>
      </c>
      <c r="J81" s="66"/>
    </row>
    <row r="82" spans="1:10" ht="15" customHeight="1">
      <c r="A82" s="15">
        <v>55</v>
      </c>
      <c r="B82" s="15">
        <v>534</v>
      </c>
      <c r="C82" s="15">
        <v>5340</v>
      </c>
      <c r="D82" s="15" t="s">
        <v>259</v>
      </c>
      <c r="E82" s="67"/>
      <c r="F82" s="75"/>
      <c r="G82" s="48">
        <f t="shared" si="2"/>
        <v>0</v>
      </c>
      <c r="H82" s="15" t="s">
        <v>245</v>
      </c>
      <c r="I82" s="15"/>
      <c r="J82" s="66"/>
    </row>
    <row r="83" spans="1:10" ht="15" customHeight="1">
      <c r="A83" s="18">
        <v>5510</v>
      </c>
      <c r="C83" s="12">
        <v>5510</v>
      </c>
      <c r="D83" s="12" t="s">
        <v>5</v>
      </c>
      <c r="E83" s="67"/>
      <c r="F83" s="75"/>
      <c r="G83" s="48">
        <f t="shared" si="2"/>
        <v>0</v>
      </c>
      <c r="H83" s="18" t="s">
        <v>310</v>
      </c>
      <c r="J83" s="66" t="s">
        <v>453</v>
      </c>
    </row>
    <row r="84" spans="1:10" ht="15" customHeight="1">
      <c r="A84" s="12">
        <v>5530</v>
      </c>
      <c r="C84" s="12">
        <v>5530</v>
      </c>
      <c r="D84" s="12" t="s">
        <v>6</v>
      </c>
      <c r="E84" s="67"/>
      <c r="F84" s="75"/>
      <c r="G84" s="48">
        <f t="shared" si="2"/>
        <v>0</v>
      </c>
      <c r="H84" s="18" t="s">
        <v>44</v>
      </c>
      <c r="J84" s="66"/>
    </row>
    <row r="85" spans="1:10" ht="15" customHeight="1">
      <c r="A85" s="12">
        <v>5550</v>
      </c>
      <c r="C85" s="12">
        <v>5540</v>
      </c>
      <c r="D85" s="12" t="s">
        <v>7</v>
      </c>
      <c r="E85" s="67"/>
      <c r="F85" s="75"/>
      <c r="G85" s="48">
        <f t="shared" si="2"/>
        <v>0</v>
      </c>
      <c r="H85" s="18" t="s">
        <v>39</v>
      </c>
      <c r="J85" s="66"/>
    </row>
    <row r="86" spans="1:10" ht="15" customHeight="1">
      <c r="A86" s="15">
        <v>58</v>
      </c>
      <c r="B86" s="15"/>
      <c r="C86" s="15">
        <v>5550</v>
      </c>
      <c r="D86" s="15" t="s">
        <v>283</v>
      </c>
      <c r="E86" s="67"/>
      <c r="F86" s="75"/>
      <c r="J86" s="66"/>
    </row>
    <row r="87" spans="1:17" ht="15" customHeight="1">
      <c r="A87" s="18">
        <v>5800</v>
      </c>
      <c r="B87" s="18">
        <v>580</v>
      </c>
      <c r="C87" s="18">
        <v>5800</v>
      </c>
      <c r="D87" s="18" t="s">
        <v>37</v>
      </c>
      <c r="E87" s="67"/>
      <c r="F87" s="75"/>
      <c r="G87" s="48">
        <f t="shared" si="2"/>
        <v>0</v>
      </c>
      <c r="H87" s="15" t="s">
        <v>44</v>
      </c>
      <c r="I87" s="15"/>
      <c r="J87" s="66"/>
      <c r="Q87" s="25"/>
    </row>
    <row r="88" spans="1:18" ht="15" customHeight="1">
      <c r="A88" s="18">
        <v>5810</v>
      </c>
      <c r="B88" s="18">
        <v>581</v>
      </c>
      <c r="C88" s="18">
        <v>5810</v>
      </c>
      <c r="D88" s="18" t="s">
        <v>150</v>
      </c>
      <c r="E88" s="67"/>
      <c r="F88" s="75"/>
      <c r="G88" s="48">
        <f t="shared" si="2"/>
        <v>0</v>
      </c>
      <c r="H88" s="18" t="s">
        <v>310</v>
      </c>
      <c r="J88" s="66" t="s">
        <v>455</v>
      </c>
      <c r="R88" s="25"/>
    </row>
    <row r="89" spans="1:10" ht="15" customHeight="1">
      <c r="A89" s="18">
        <v>5811</v>
      </c>
      <c r="B89" s="18"/>
      <c r="C89" s="18">
        <v>5811</v>
      </c>
      <c r="D89" s="18" t="s">
        <v>430</v>
      </c>
      <c r="E89" s="67"/>
      <c r="F89" s="75"/>
      <c r="G89" s="48">
        <f t="shared" si="2"/>
        <v>0</v>
      </c>
      <c r="H89" s="18" t="s">
        <v>44</v>
      </c>
      <c r="I89" s="23"/>
      <c r="J89" s="66" t="s">
        <v>455</v>
      </c>
    </row>
    <row r="90" spans="1:13" ht="15" customHeight="1">
      <c r="A90" s="18">
        <v>5812</v>
      </c>
      <c r="B90" s="18"/>
      <c r="C90" s="18">
        <v>5812</v>
      </c>
      <c r="D90" s="18" t="s">
        <v>8</v>
      </c>
      <c r="E90" s="67"/>
      <c r="F90" s="75"/>
      <c r="G90" s="48">
        <f aca="true" t="shared" si="3" ref="G90:G121">+E90+F90</f>
        <v>0</v>
      </c>
      <c r="H90" s="18" t="s">
        <v>39</v>
      </c>
      <c r="J90" s="66" t="s">
        <v>455</v>
      </c>
      <c r="M90" s="29"/>
    </row>
    <row r="91" spans="1:18" s="25" customFormat="1" ht="15" customHeight="1">
      <c r="A91" s="18">
        <v>5813</v>
      </c>
      <c r="B91" s="18"/>
      <c r="C91" s="18">
        <v>5813</v>
      </c>
      <c r="D91" s="18" t="s">
        <v>151</v>
      </c>
      <c r="E91" s="67"/>
      <c r="F91" s="75"/>
      <c r="G91" s="48">
        <f t="shared" si="3"/>
        <v>0</v>
      </c>
      <c r="H91" s="15" t="s">
        <v>39</v>
      </c>
      <c r="I91" s="31"/>
      <c r="J91" s="66" t="s">
        <v>455</v>
      </c>
      <c r="K91"/>
      <c r="L91"/>
      <c r="M91" s="29"/>
      <c r="P91"/>
      <c r="Q91"/>
      <c r="R91"/>
    </row>
    <row r="92" spans="1:13" ht="15" customHeight="1">
      <c r="A92" s="18">
        <v>5820</v>
      </c>
      <c r="B92" s="18">
        <v>582</v>
      </c>
      <c r="C92" s="18">
        <v>5820</v>
      </c>
      <c r="D92" s="18" t="s">
        <v>152</v>
      </c>
      <c r="E92" s="67"/>
      <c r="F92" s="75"/>
      <c r="G92" s="48">
        <f t="shared" si="3"/>
        <v>0</v>
      </c>
      <c r="H92" s="15" t="s">
        <v>44</v>
      </c>
      <c r="I92" s="13"/>
      <c r="J92" s="66"/>
      <c r="M92" s="29"/>
    </row>
    <row r="93" spans="1:10" ht="15" customHeight="1">
      <c r="A93" s="18">
        <v>5830</v>
      </c>
      <c r="B93" s="18">
        <v>583</v>
      </c>
      <c r="C93" s="18">
        <v>5830</v>
      </c>
      <c r="D93" s="18" t="s">
        <v>153</v>
      </c>
      <c r="E93" s="67"/>
      <c r="F93" s="75"/>
      <c r="G93" s="48">
        <f t="shared" si="3"/>
        <v>0</v>
      </c>
      <c r="H93" s="18" t="s">
        <v>44</v>
      </c>
      <c r="I93" s="23"/>
      <c r="J93" s="66"/>
    </row>
    <row r="94" spans="1:10" ht="15" customHeight="1">
      <c r="A94" s="18">
        <v>5890</v>
      </c>
      <c r="B94" s="18">
        <v>589</v>
      </c>
      <c r="C94" s="18">
        <v>5890</v>
      </c>
      <c r="D94" s="18" t="s">
        <v>154</v>
      </c>
      <c r="E94" s="67"/>
      <c r="F94" s="75"/>
      <c r="G94" s="48">
        <f t="shared" si="3"/>
        <v>0</v>
      </c>
      <c r="H94" s="18" t="s">
        <v>44</v>
      </c>
      <c r="I94" s="23"/>
      <c r="J94" s="66" t="s">
        <v>377</v>
      </c>
    </row>
    <row r="95" spans="1:12" ht="15" customHeight="1">
      <c r="A95" s="13">
        <v>59</v>
      </c>
      <c r="B95" s="12">
        <v>590</v>
      </c>
      <c r="C95" s="12">
        <v>5900</v>
      </c>
      <c r="D95" s="15" t="s">
        <v>260</v>
      </c>
      <c r="E95" s="67"/>
      <c r="F95" s="75"/>
      <c r="G95" s="48">
        <f t="shared" si="3"/>
        <v>0</v>
      </c>
      <c r="H95" s="18" t="s">
        <v>245</v>
      </c>
      <c r="I95" s="23"/>
      <c r="J95" s="66"/>
      <c r="K95" s="29"/>
      <c r="L95" s="29"/>
    </row>
    <row r="96" spans="1:12" ht="15" customHeight="1">
      <c r="A96" s="18">
        <v>5900</v>
      </c>
      <c r="B96" s="12">
        <v>591</v>
      </c>
      <c r="C96" s="12">
        <v>5910</v>
      </c>
      <c r="D96" s="12" t="s">
        <v>155</v>
      </c>
      <c r="E96" s="67"/>
      <c r="F96" s="75"/>
      <c r="G96" s="48">
        <f t="shared" si="3"/>
        <v>0</v>
      </c>
      <c r="H96" s="18" t="s">
        <v>405</v>
      </c>
      <c r="I96" s="23"/>
      <c r="J96" s="66"/>
      <c r="K96" s="29"/>
      <c r="L96" s="29"/>
    </row>
    <row r="97" spans="1:10" ht="15" customHeight="1">
      <c r="A97" s="18">
        <v>5910</v>
      </c>
      <c r="B97" s="12">
        <v>592</v>
      </c>
      <c r="C97" s="12">
        <v>5920</v>
      </c>
      <c r="D97" s="12" t="s">
        <v>156</v>
      </c>
      <c r="E97" s="67"/>
      <c r="F97" s="75"/>
      <c r="G97" s="48">
        <f t="shared" si="3"/>
        <v>0</v>
      </c>
      <c r="H97" s="18" t="s">
        <v>405</v>
      </c>
      <c r="J97" s="66" t="s">
        <v>297</v>
      </c>
    </row>
    <row r="98" spans="1:10" ht="15" customHeight="1">
      <c r="A98" s="18">
        <v>5920</v>
      </c>
      <c r="C98" s="12">
        <v>5921</v>
      </c>
      <c r="D98" s="12" t="s">
        <v>56</v>
      </c>
      <c r="E98" s="67"/>
      <c r="F98" s="75"/>
      <c r="G98" s="48">
        <f t="shared" si="3"/>
        <v>0</v>
      </c>
      <c r="H98" s="18" t="s">
        <v>405</v>
      </c>
      <c r="I98" s="23"/>
      <c r="J98" s="66" t="s">
        <v>378</v>
      </c>
    </row>
    <row r="99" spans="1:10" ht="15" customHeight="1">
      <c r="A99" s="18">
        <v>5921</v>
      </c>
      <c r="B99" s="12">
        <v>593</v>
      </c>
      <c r="C99" s="12">
        <v>5930</v>
      </c>
      <c r="D99" s="12" t="s">
        <v>157</v>
      </c>
      <c r="E99" s="67"/>
      <c r="F99" s="75"/>
      <c r="G99" s="48">
        <f t="shared" si="3"/>
        <v>0</v>
      </c>
      <c r="H99" s="18" t="s">
        <v>405</v>
      </c>
      <c r="J99" s="66" t="s">
        <v>378</v>
      </c>
    </row>
    <row r="100" spans="1:10" ht="15" customHeight="1">
      <c r="A100" s="18">
        <v>5930</v>
      </c>
      <c r="B100" s="12">
        <v>594</v>
      </c>
      <c r="C100" s="12">
        <v>5940</v>
      </c>
      <c r="D100" s="12" t="s">
        <v>158</v>
      </c>
      <c r="E100" s="67"/>
      <c r="F100" s="75"/>
      <c r="G100" s="48">
        <f t="shared" si="3"/>
        <v>0</v>
      </c>
      <c r="H100" s="15" t="s">
        <v>405</v>
      </c>
      <c r="I100" s="15"/>
      <c r="J100" s="66" t="s">
        <v>298</v>
      </c>
    </row>
    <row r="101" spans="1:16" ht="15" customHeight="1">
      <c r="A101" s="18">
        <v>5940</v>
      </c>
      <c r="B101" s="12">
        <v>598</v>
      </c>
      <c r="C101" s="12">
        <v>5980</v>
      </c>
      <c r="D101" s="12" t="s">
        <v>188</v>
      </c>
      <c r="E101" s="67"/>
      <c r="F101" s="75"/>
      <c r="G101" s="48">
        <f t="shared" si="3"/>
        <v>0</v>
      </c>
      <c r="H101" s="18" t="s">
        <v>405</v>
      </c>
      <c r="J101" s="66"/>
      <c r="P101" s="29"/>
    </row>
    <row r="102" spans="1:16" ht="15" customHeight="1">
      <c r="A102" s="18">
        <v>5970</v>
      </c>
      <c r="B102" s="12">
        <v>598</v>
      </c>
      <c r="C102" s="12">
        <v>5980</v>
      </c>
      <c r="D102" s="12" t="s">
        <v>159</v>
      </c>
      <c r="E102" s="67"/>
      <c r="F102" s="75"/>
      <c r="G102" s="48">
        <f t="shared" si="3"/>
        <v>0</v>
      </c>
      <c r="H102" s="18" t="s">
        <v>405</v>
      </c>
      <c r="I102" s="23"/>
      <c r="J102" s="66" t="s">
        <v>299</v>
      </c>
      <c r="P102" s="29"/>
    </row>
    <row r="103" spans="1:10" ht="15" customHeight="1">
      <c r="A103" s="18">
        <v>5980</v>
      </c>
      <c r="B103" s="12">
        <v>599</v>
      </c>
      <c r="C103" s="12">
        <v>5990</v>
      </c>
      <c r="D103" s="12" t="s">
        <v>160</v>
      </c>
      <c r="E103" s="67"/>
      <c r="F103" s="75"/>
      <c r="G103" s="48">
        <f t="shared" si="3"/>
        <v>0</v>
      </c>
      <c r="H103" s="18" t="s">
        <v>405</v>
      </c>
      <c r="I103" s="23"/>
      <c r="J103" s="66"/>
    </row>
    <row r="104" spans="1:17" ht="15" customHeight="1">
      <c r="A104" s="18">
        <v>5990</v>
      </c>
      <c r="D104" s="12" t="s">
        <v>161</v>
      </c>
      <c r="E104" s="67"/>
      <c r="F104" s="75"/>
      <c r="G104" s="48">
        <f t="shared" si="3"/>
        <v>0</v>
      </c>
      <c r="H104" s="18" t="s">
        <v>405</v>
      </c>
      <c r="I104" s="23"/>
      <c r="J104" s="66" t="s">
        <v>451</v>
      </c>
      <c r="Q104" s="29"/>
    </row>
    <row r="105" spans="5:18" ht="15" customHeight="1">
      <c r="E105" s="72"/>
      <c r="F105" s="74"/>
      <c r="G105" s="48">
        <f t="shared" si="3"/>
        <v>0</v>
      </c>
      <c r="I105" s="23"/>
      <c r="J105" s="66"/>
      <c r="Q105" s="29"/>
      <c r="R105" s="29"/>
    </row>
    <row r="106" spans="4:18" ht="6" customHeight="1">
      <c r="D106" s="68"/>
      <c r="E106" s="72"/>
      <c r="F106" s="74"/>
      <c r="G106" s="48">
        <f t="shared" si="3"/>
        <v>0</v>
      </c>
      <c r="I106" s="23"/>
      <c r="J106" s="66"/>
      <c r="R106" s="29"/>
    </row>
    <row r="107" spans="5:10" ht="6" customHeight="1">
      <c r="E107" s="72"/>
      <c r="F107" s="74"/>
      <c r="G107" s="48">
        <f t="shared" si="3"/>
        <v>0</v>
      </c>
      <c r="I107" s="23"/>
      <c r="J107" s="66"/>
    </row>
    <row r="108" spans="1:18" s="29" customFormat="1" ht="15" customHeight="1" hidden="1">
      <c r="A108" s="60"/>
      <c r="B108" s="60"/>
      <c r="C108" s="60"/>
      <c r="D108" s="60"/>
      <c r="E108" s="72"/>
      <c r="F108" s="74"/>
      <c r="G108" s="48">
        <f t="shared" si="3"/>
        <v>0</v>
      </c>
      <c r="H108" s="18"/>
      <c r="I108" s="24"/>
      <c r="J108" s="66"/>
      <c r="K108"/>
      <c r="L108"/>
      <c r="M108"/>
      <c r="P108"/>
      <c r="Q108"/>
      <c r="R108"/>
    </row>
    <row r="109" spans="1:18" s="29" customFormat="1" ht="15" customHeight="1" hidden="1">
      <c r="A109" s="60"/>
      <c r="B109" s="60"/>
      <c r="C109" s="60"/>
      <c r="D109" s="60"/>
      <c r="E109" s="72"/>
      <c r="F109" s="74"/>
      <c r="G109" s="48">
        <f t="shared" si="3"/>
        <v>0</v>
      </c>
      <c r="H109" s="18"/>
      <c r="I109" s="24"/>
      <c r="J109" s="66"/>
      <c r="K109"/>
      <c r="L109"/>
      <c r="M109"/>
      <c r="P109"/>
      <c r="Q109"/>
      <c r="R109"/>
    </row>
    <row r="110" spans="1:10" ht="15" customHeight="1" hidden="1">
      <c r="A110" s="13"/>
      <c r="E110" s="72"/>
      <c r="F110" s="74"/>
      <c r="G110" s="48">
        <f t="shared" si="3"/>
        <v>0</v>
      </c>
      <c r="I110" s="23"/>
      <c r="J110" s="66" t="s">
        <v>284</v>
      </c>
    </row>
    <row r="111" spans="1:10" ht="15" customHeight="1">
      <c r="A111" s="13">
        <v>61</v>
      </c>
      <c r="D111" s="15" t="s">
        <v>261</v>
      </c>
      <c r="E111" s="72"/>
      <c r="F111" s="74"/>
      <c r="G111" s="48">
        <f t="shared" si="3"/>
        <v>0</v>
      </c>
      <c r="I111" s="23"/>
      <c r="J111" s="66"/>
    </row>
    <row r="112" spans="1:10" ht="15" customHeight="1">
      <c r="A112" s="12">
        <v>6100</v>
      </c>
      <c r="B112" s="12">
        <v>610</v>
      </c>
      <c r="C112" s="12">
        <v>6100</v>
      </c>
      <c r="D112" s="12" t="s">
        <v>162</v>
      </c>
      <c r="E112" s="67"/>
      <c r="F112" s="75"/>
      <c r="G112" s="48">
        <f t="shared" si="3"/>
        <v>0</v>
      </c>
      <c r="H112" s="18" t="s">
        <v>304</v>
      </c>
      <c r="J112" s="66"/>
    </row>
    <row r="113" spans="1:10" ht="15" customHeight="1">
      <c r="A113" s="12">
        <v>6110</v>
      </c>
      <c r="B113" s="12">
        <v>611</v>
      </c>
      <c r="C113" s="12">
        <v>6110</v>
      </c>
      <c r="D113" s="12" t="s">
        <v>163</v>
      </c>
      <c r="E113" s="67"/>
      <c r="F113" s="75"/>
      <c r="G113" s="48">
        <f t="shared" si="3"/>
        <v>0</v>
      </c>
      <c r="H113" s="18" t="s">
        <v>45</v>
      </c>
      <c r="J113" s="66"/>
    </row>
    <row r="114" spans="1:10" ht="15" customHeight="1">
      <c r="A114" s="15">
        <v>62</v>
      </c>
      <c r="B114" s="15">
        <v>612</v>
      </c>
      <c r="C114" s="15">
        <v>6120</v>
      </c>
      <c r="D114" s="15" t="s">
        <v>262</v>
      </c>
      <c r="E114" s="104"/>
      <c r="F114" s="74"/>
      <c r="G114" s="48">
        <f t="shared" si="3"/>
        <v>0</v>
      </c>
      <c r="H114" s="18" t="s">
        <v>245</v>
      </c>
      <c r="J114" s="66"/>
    </row>
    <row r="115" spans="1:13" ht="15" customHeight="1">
      <c r="A115" s="12">
        <v>6220</v>
      </c>
      <c r="B115" s="12">
        <v>619</v>
      </c>
      <c r="C115" s="12">
        <v>6190</v>
      </c>
      <c r="D115" s="12" t="s">
        <v>169</v>
      </c>
      <c r="E115" s="67"/>
      <c r="F115" s="75"/>
      <c r="G115" s="48">
        <f t="shared" si="3"/>
        <v>0</v>
      </c>
      <c r="H115" s="15" t="s">
        <v>45</v>
      </c>
      <c r="I115" s="15"/>
      <c r="J115" s="66"/>
      <c r="M115" s="36"/>
    </row>
    <row r="116" spans="1:10" ht="15" customHeight="1">
      <c r="A116" s="12">
        <v>6230</v>
      </c>
      <c r="C116" s="13"/>
      <c r="D116" s="12" t="s">
        <v>170</v>
      </c>
      <c r="E116" s="67"/>
      <c r="F116" s="75"/>
      <c r="G116" s="48">
        <f t="shared" si="3"/>
        <v>0</v>
      </c>
      <c r="H116" s="18" t="s">
        <v>45</v>
      </c>
      <c r="I116" s="26"/>
      <c r="J116" s="66"/>
    </row>
    <row r="117" spans="1:10" ht="15" customHeight="1">
      <c r="A117" s="12">
        <v>6240</v>
      </c>
      <c r="B117" s="12">
        <v>622</v>
      </c>
      <c r="C117" s="12">
        <v>6220</v>
      </c>
      <c r="D117" s="12" t="s">
        <v>171</v>
      </c>
      <c r="E117" s="67"/>
      <c r="F117" s="75"/>
      <c r="G117" s="48">
        <f t="shared" si="3"/>
        <v>0</v>
      </c>
      <c r="H117" s="18" t="s">
        <v>45</v>
      </c>
      <c r="I117" s="26"/>
      <c r="J117" s="66"/>
    </row>
    <row r="118" spans="1:10" ht="15" customHeight="1">
      <c r="A118" s="12">
        <v>6290</v>
      </c>
      <c r="B118" s="12">
        <v>623</v>
      </c>
      <c r="C118" s="12">
        <v>6230</v>
      </c>
      <c r="D118" s="12" t="s">
        <v>172</v>
      </c>
      <c r="E118" s="67"/>
      <c r="F118" s="75"/>
      <c r="G118" s="48">
        <f t="shared" si="3"/>
        <v>0</v>
      </c>
      <c r="H118" s="18" t="s">
        <v>45</v>
      </c>
      <c r="I118" s="26"/>
      <c r="J118" s="66" t="s">
        <v>379</v>
      </c>
    </row>
    <row r="119" spans="1:12" ht="15" customHeight="1">
      <c r="A119" s="15">
        <v>63</v>
      </c>
      <c r="B119" s="15"/>
      <c r="C119" s="15"/>
      <c r="D119" s="15" t="s">
        <v>263</v>
      </c>
      <c r="E119" s="70"/>
      <c r="F119" s="74"/>
      <c r="G119" s="48">
        <f t="shared" si="3"/>
        <v>0</v>
      </c>
      <c r="H119" s="18" t="s">
        <v>245</v>
      </c>
      <c r="I119" s="26"/>
      <c r="J119" s="66"/>
      <c r="K119" s="36"/>
      <c r="L119" s="36"/>
    </row>
    <row r="120" spans="1:10" ht="15" customHeight="1">
      <c r="A120" s="18">
        <v>6300</v>
      </c>
      <c r="B120" s="12">
        <v>630</v>
      </c>
      <c r="C120" s="12">
        <v>6300</v>
      </c>
      <c r="D120" s="12" t="s">
        <v>165</v>
      </c>
      <c r="E120" s="67"/>
      <c r="F120" s="75"/>
      <c r="G120" s="48">
        <f t="shared" si="3"/>
        <v>0</v>
      </c>
      <c r="H120" s="15" t="s">
        <v>404</v>
      </c>
      <c r="I120" s="13"/>
      <c r="J120" s="66"/>
    </row>
    <row r="121" spans="1:10" ht="15" customHeight="1">
      <c r="A121" s="12">
        <v>6320</v>
      </c>
      <c r="B121" s="12">
        <v>632</v>
      </c>
      <c r="C121" s="12">
        <v>6320</v>
      </c>
      <c r="D121" s="12" t="s">
        <v>168</v>
      </c>
      <c r="E121" s="67"/>
      <c r="F121" s="75"/>
      <c r="G121" s="48">
        <f t="shared" si="3"/>
        <v>0</v>
      </c>
      <c r="H121" s="18" t="s">
        <v>170</v>
      </c>
      <c r="J121" s="66" t="s">
        <v>420</v>
      </c>
    </row>
    <row r="122" spans="1:10" ht="15" customHeight="1">
      <c r="A122" s="12">
        <v>6340</v>
      </c>
      <c r="B122" s="12">
        <v>634</v>
      </c>
      <c r="C122" s="12">
        <v>6340</v>
      </c>
      <c r="D122" s="12" t="s">
        <v>431</v>
      </c>
      <c r="E122" s="67"/>
      <c r="F122" s="75"/>
      <c r="G122" s="48">
        <f aca="true" t="shared" si="4" ref="G122:G151">+E122+F122</f>
        <v>0</v>
      </c>
      <c r="H122" s="15" t="s">
        <v>82</v>
      </c>
      <c r="I122" s="15"/>
      <c r="J122" s="66" t="s">
        <v>421</v>
      </c>
    </row>
    <row r="123" spans="1:10" ht="15" customHeight="1">
      <c r="A123" s="12">
        <v>6360</v>
      </c>
      <c r="B123" s="12">
        <v>636</v>
      </c>
      <c r="C123" s="12">
        <v>6360</v>
      </c>
      <c r="D123" s="12" t="s">
        <v>166</v>
      </c>
      <c r="E123" s="67"/>
      <c r="F123" s="75"/>
      <c r="G123" s="48">
        <f t="shared" si="4"/>
        <v>0</v>
      </c>
      <c r="H123" s="18" t="s">
        <v>404</v>
      </c>
      <c r="J123" s="66" t="s">
        <v>380</v>
      </c>
    </row>
    <row r="124" spans="1:10" ht="15" customHeight="1">
      <c r="A124" s="12">
        <v>6365</v>
      </c>
      <c r="C124" s="12">
        <v>6365</v>
      </c>
      <c r="D124" s="12" t="s">
        <v>167</v>
      </c>
      <c r="E124" s="67"/>
      <c r="F124" s="75"/>
      <c r="G124" s="48">
        <f t="shared" si="4"/>
        <v>0</v>
      </c>
      <c r="H124" s="18" t="s">
        <v>404</v>
      </c>
      <c r="J124" s="66" t="s">
        <v>381</v>
      </c>
    </row>
    <row r="125" spans="1:16" ht="15" customHeight="1">
      <c r="A125" s="12">
        <v>6370</v>
      </c>
      <c r="B125" s="12">
        <v>637</v>
      </c>
      <c r="C125" s="12">
        <v>6370</v>
      </c>
      <c r="D125" s="12" t="s">
        <v>57</v>
      </c>
      <c r="E125" s="67"/>
      <c r="F125" s="75"/>
      <c r="G125" s="48">
        <f t="shared" si="4"/>
        <v>0</v>
      </c>
      <c r="H125" s="18" t="s">
        <v>404</v>
      </c>
      <c r="J125" s="66" t="s">
        <v>382</v>
      </c>
      <c r="M125" s="29"/>
      <c r="P125" s="36"/>
    </row>
    <row r="126" spans="1:13" ht="15" customHeight="1">
      <c r="A126" s="12">
        <v>6380</v>
      </c>
      <c r="B126" s="12">
        <v>638</v>
      </c>
      <c r="C126" s="12">
        <v>6380</v>
      </c>
      <c r="D126" s="12" t="s">
        <v>58</v>
      </c>
      <c r="E126" s="67"/>
      <c r="F126" s="75"/>
      <c r="G126" s="48">
        <f t="shared" si="4"/>
        <v>0</v>
      </c>
      <c r="H126" s="18" t="s">
        <v>404</v>
      </c>
      <c r="J126" s="66" t="s">
        <v>383</v>
      </c>
      <c r="M126" s="29"/>
    </row>
    <row r="127" spans="1:17" ht="15" customHeight="1">
      <c r="A127" s="12">
        <v>6390</v>
      </c>
      <c r="B127" s="12">
        <v>639</v>
      </c>
      <c r="C127" s="12">
        <v>6390</v>
      </c>
      <c r="D127" s="12" t="s">
        <v>59</v>
      </c>
      <c r="E127" s="67"/>
      <c r="F127" s="75"/>
      <c r="G127" s="48">
        <f t="shared" si="4"/>
        <v>0</v>
      </c>
      <c r="H127" s="18" t="s">
        <v>404</v>
      </c>
      <c r="J127" s="66" t="s">
        <v>285</v>
      </c>
      <c r="M127" s="29"/>
      <c r="Q127" s="36"/>
    </row>
    <row r="128" spans="1:18" ht="15" customHeight="1">
      <c r="A128" s="13">
        <v>64</v>
      </c>
      <c r="B128" s="13"/>
      <c r="C128" s="13"/>
      <c r="D128" s="13" t="s">
        <v>173</v>
      </c>
      <c r="E128" s="72"/>
      <c r="F128" s="74"/>
      <c r="G128" s="48">
        <f t="shared" si="4"/>
        <v>0</v>
      </c>
      <c r="H128" s="18" t="s">
        <v>245</v>
      </c>
      <c r="I128" s="23"/>
      <c r="J128" s="66"/>
      <c r="M128" s="29"/>
      <c r="R128" s="36"/>
    </row>
    <row r="129" spans="1:13" ht="15" customHeight="1">
      <c r="A129" s="12">
        <v>6400</v>
      </c>
      <c r="B129" s="12">
        <v>642</v>
      </c>
      <c r="C129" s="12">
        <v>6420</v>
      </c>
      <c r="D129" s="12" t="s">
        <v>323</v>
      </c>
      <c r="E129" s="67"/>
      <c r="F129" s="75"/>
      <c r="G129" s="48">
        <f t="shared" si="4"/>
        <v>0</v>
      </c>
      <c r="H129" s="18" t="s">
        <v>305</v>
      </c>
      <c r="J129" s="66"/>
      <c r="K129" s="29"/>
      <c r="L129" s="29"/>
      <c r="M129" s="29"/>
    </row>
    <row r="130" spans="1:12" ht="15" customHeight="1">
      <c r="A130" s="12">
        <v>6420</v>
      </c>
      <c r="B130" s="12">
        <v>643</v>
      </c>
      <c r="C130" s="12">
        <v>6430</v>
      </c>
      <c r="D130" s="12" t="s">
        <v>9</v>
      </c>
      <c r="E130" s="67"/>
      <c r="F130" s="75"/>
      <c r="G130" s="48">
        <f t="shared" si="4"/>
        <v>0</v>
      </c>
      <c r="H130" s="18" t="s">
        <v>305</v>
      </c>
      <c r="J130" s="66" t="s">
        <v>384</v>
      </c>
      <c r="K130" s="29"/>
      <c r="L130" s="29"/>
    </row>
    <row r="131" spans="1:12" ht="15" customHeight="1">
      <c r="A131" s="12">
        <v>6430</v>
      </c>
      <c r="D131" s="12" t="s">
        <v>174</v>
      </c>
      <c r="E131" s="67"/>
      <c r="F131" s="75"/>
      <c r="G131" s="48">
        <f t="shared" si="4"/>
        <v>0</v>
      </c>
      <c r="H131" s="18" t="s">
        <v>305</v>
      </c>
      <c r="J131" s="66"/>
      <c r="K131" s="29"/>
      <c r="L131" s="29"/>
    </row>
    <row r="132" spans="1:18" s="36" customFormat="1" ht="15" customHeight="1">
      <c r="A132" s="12">
        <v>6490</v>
      </c>
      <c r="B132" s="12">
        <v>649</v>
      </c>
      <c r="C132" s="12">
        <v>6490</v>
      </c>
      <c r="D132" s="12" t="s">
        <v>175</v>
      </c>
      <c r="E132" s="67"/>
      <c r="F132" s="103"/>
      <c r="G132" s="48">
        <f t="shared" si="4"/>
        <v>0</v>
      </c>
      <c r="H132" s="18" t="s">
        <v>305</v>
      </c>
      <c r="I132" s="32"/>
      <c r="K132" s="29"/>
      <c r="L132" s="29"/>
      <c r="M132"/>
      <c r="P132"/>
      <c r="Q132"/>
      <c r="R132"/>
    </row>
    <row r="133" spans="1:13" ht="15" customHeight="1">
      <c r="A133" s="13">
        <v>65</v>
      </c>
      <c r="B133" s="13"/>
      <c r="C133" s="13"/>
      <c r="D133" s="13" t="s">
        <v>176</v>
      </c>
      <c r="E133" s="72"/>
      <c r="F133" s="74"/>
      <c r="G133" s="48">
        <f t="shared" si="4"/>
        <v>0</v>
      </c>
      <c r="H133" s="18" t="s">
        <v>245</v>
      </c>
      <c r="J133" s="66"/>
      <c r="K133" s="29"/>
      <c r="L133" s="29"/>
      <c r="M133" s="25"/>
    </row>
    <row r="134" spans="1:13" ht="15" customHeight="1">
      <c r="A134" s="12">
        <v>6510</v>
      </c>
      <c r="B134" s="12">
        <v>651</v>
      </c>
      <c r="C134" s="12">
        <v>6510</v>
      </c>
      <c r="D134" s="12" t="s">
        <v>432</v>
      </c>
      <c r="E134" s="67"/>
      <c r="F134" s="75"/>
      <c r="G134" s="48">
        <f t="shared" si="4"/>
        <v>0</v>
      </c>
      <c r="H134" s="18" t="s">
        <v>305</v>
      </c>
      <c r="J134" s="66"/>
      <c r="M134" s="22"/>
    </row>
    <row r="135" spans="1:10" ht="15" customHeight="1">
      <c r="A135" s="12">
        <v>6511</v>
      </c>
      <c r="C135" s="12">
        <v>6511</v>
      </c>
      <c r="D135" s="12" t="s">
        <v>467</v>
      </c>
      <c r="E135" s="67"/>
      <c r="F135" s="75"/>
      <c r="G135" s="48">
        <f t="shared" si="4"/>
        <v>0</v>
      </c>
      <c r="H135" s="18" t="s">
        <v>305</v>
      </c>
      <c r="J135" s="66"/>
    </row>
    <row r="136" spans="1:13" ht="15" customHeight="1">
      <c r="A136" s="20">
        <v>6512</v>
      </c>
      <c r="C136" s="12">
        <v>6512</v>
      </c>
      <c r="D136" s="12" t="s">
        <v>433</v>
      </c>
      <c r="E136" s="67"/>
      <c r="F136" s="75"/>
      <c r="G136" s="48">
        <f t="shared" si="4"/>
        <v>0</v>
      </c>
      <c r="H136" s="15" t="s">
        <v>305</v>
      </c>
      <c r="I136" s="15"/>
      <c r="J136" s="66" t="s">
        <v>422</v>
      </c>
      <c r="K136" s="25"/>
      <c r="L136" s="25"/>
      <c r="M136" s="25"/>
    </row>
    <row r="137" spans="1:16" ht="15" customHeight="1">
      <c r="A137" s="20">
        <v>6513</v>
      </c>
      <c r="C137" s="12">
        <v>6513</v>
      </c>
      <c r="D137" s="12" t="s">
        <v>434</v>
      </c>
      <c r="E137" s="67"/>
      <c r="F137" s="75"/>
      <c r="G137" s="48">
        <f t="shared" si="4"/>
        <v>0</v>
      </c>
      <c r="H137" s="18" t="s">
        <v>305</v>
      </c>
      <c r="J137" s="66"/>
      <c r="K137" s="22"/>
      <c r="L137" s="22"/>
      <c r="P137" s="29"/>
    </row>
    <row r="138" spans="1:16" ht="15" customHeight="1">
      <c r="A138" s="12">
        <v>6514</v>
      </c>
      <c r="C138" s="12">
        <v>6514</v>
      </c>
      <c r="D138" s="12" t="s">
        <v>435</v>
      </c>
      <c r="E138" s="67"/>
      <c r="F138" s="75"/>
      <c r="G138" s="48">
        <f t="shared" si="4"/>
        <v>0</v>
      </c>
      <c r="H138" s="18" t="s">
        <v>305</v>
      </c>
      <c r="J138" s="66"/>
      <c r="P138" s="29"/>
    </row>
    <row r="139" spans="1:17" ht="15" customHeight="1">
      <c r="A139" s="20">
        <v>6515</v>
      </c>
      <c r="C139" s="12">
        <v>6515</v>
      </c>
      <c r="D139" s="18" t="s">
        <v>436</v>
      </c>
      <c r="E139" s="67"/>
      <c r="F139" s="75"/>
      <c r="G139" s="48">
        <f t="shared" si="4"/>
        <v>0</v>
      </c>
      <c r="H139" s="18" t="s">
        <v>305</v>
      </c>
      <c r="J139" s="66" t="s">
        <v>423</v>
      </c>
      <c r="K139" s="25"/>
      <c r="L139" s="25"/>
      <c r="P139" s="29"/>
      <c r="Q139" s="29"/>
    </row>
    <row r="140" spans="1:18" ht="15" customHeight="1">
      <c r="A140" s="20">
        <v>6519</v>
      </c>
      <c r="D140" s="12" t="s">
        <v>468</v>
      </c>
      <c r="E140" s="67"/>
      <c r="F140" s="75"/>
      <c r="G140" s="48">
        <f t="shared" si="4"/>
        <v>0</v>
      </c>
      <c r="H140" s="18" t="s">
        <v>305</v>
      </c>
      <c r="J140" s="66"/>
      <c r="P140" s="29"/>
      <c r="Q140" s="29"/>
      <c r="R140" s="29"/>
    </row>
    <row r="141" spans="1:18" ht="15" customHeight="1">
      <c r="A141" s="12">
        <v>6520</v>
      </c>
      <c r="B141" s="12">
        <v>652</v>
      </c>
      <c r="C141" s="12">
        <v>6520</v>
      </c>
      <c r="D141" s="12" t="s">
        <v>177</v>
      </c>
      <c r="E141" s="67"/>
      <c r="F141" s="75"/>
      <c r="G141" s="48">
        <f t="shared" si="4"/>
        <v>0</v>
      </c>
      <c r="H141" s="18" t="s">
        <v>305</v>
      </c>
      <c r="J141" s="66" t="s">
        <v>385</v>
      </c>
      <c r="P141" s="29"/>
      <c r="Q141" s="29"/>
      <c r="R141" s="29"/>
    </row>
    <row r="142" spans="1:18" ht="15" customHeight="1">
      <c r="A142" s="12">
        <v>6521</v>
      </c>
      <c r="C142" s="12">
        <v>6521</v>
      </c>
      <c r="D142" s="12" t="s">
        <v>178</v>
      </c>
      <c r="E142" s="67"/>
      <c r="F142" s="75"/>
      <c r="G142" s="48">
        <f t="shared" si="4"/>
        <v>0</v>
      </c>
      <c r="H142" s="15" t="s">
        <v>305</v>
      </c>
      <c r="I142" s="15"/>
      <c r="J142" s="66" t="s">
        <v>424</v>
      </c>
      <c r="P142" s="29"/>
      <c r="Q142" s="29"/>
      <c r="R142" s="29"/>
    </row>
    <row r="143" spans="1:16" s="29" customFormat="1" ht="15" customHeight="1">
      <c r="A143" s="12">
        <v>6530</v>
      </c>
      <c r="B143" s="12">
        <v>653</v>
      </c>
      <c r="C143" s="12">
        <v>6530</v>
      </c>
      <c r="D143" s="12" t="s">
        <v>179</v>
      </c>
      <c r="E143" s="67"/>
      <c r="F143" s="75"/>
      <c r="G143" s="48">
        <f t="shared" si="4"/>
        <v>0</v>
      </c>
      <c r="H143" s="18" t="s">
        <v>305</v>
      </c>
      <c r="I143" s="24"/>
      <c r="J143" s="66"/>
      <c r="K143"/>
      <c r="L143"/>
      <c r="M143"/>
      <c r="P143"/>
    </row>
    <row r="144" spans="1:16" s="29" customFormat="1" ht="15" customHeight="1">
      <c r="A144" s="12">
        <v>6540</v>
      </c>
      <c r="B144" s="12">
        <v>654</v>
      </c>
      <c r="C144" s="12">
        <v>6540</v>
      </c>
      <c r="D144" s="12" t="s">
        <v>180</v>
      </c>
      <c r="E144" s="67"/>
      <c r="F144" s="75"/>
      <c r="G144" s="48">
        <f t="shared" si="4"/>
        <v>0</v>
      </c>
      <c r="H144" s="18" t="s">
        <v>305</v>
      </c>
      <c r="I144" s="24"/>
      <c r="J144" s="66"/>
      <c r="K144"/>
      <c r="L144"/>
      <c r="M144"/>
      <c r="P144"/>
    </row>
    <row r="145" spans="1:17" s="29" customFormat="1" ht="15" customHeight="1">
      <c r="A145" s="12">
        <v>6545</v>
      </c>
      <c r="B145" s="12"/>
      <c r="C145" s="12">
        <v>6545</v>
      </c>
      <c r="D145" s="12" t="s">
        <v>437</v>
      </c>
      <c r="E145" s="67"/>
      <c r="F145" s="75"/>
      <c r="G145" s="48">
        <f t="shared" si="4"/>
        <v>0</v>
      </c>
      <c r="H145" s="18" t="s">
        <v>305</v>
      </c>
      <c r="I145" s="24"/>
      <c r="J145" s="66"/>
      <c r="K145"/>
      <c r="L145"/>
      <c r="M145"/>
      <c r="P145" s="25"/>
      <c r="Q145"/>
    </row>
    <row r="146" spans="1:18" s="29" customFormat="1" ht="15" customHeight="1">
      <c r="A146" s="12">
        <v>6550</v>
      </c>
      <c r="B146" s="12">
        <v>655</v>
      </c>
      <c r="C146" s="12">
        <v>6550</v>
      </c>
      <c r="D146" s="12" t="s">
        <v>181</v>
      </c>
      <c r="E146" s="67"/>
      <c r="F146" s="75"/>
      <c r="G146" s="48">
        <f t="shared" si="4"/>
        <v>0</v>
      </c>
      <c r="H146" s="18" t="s">
        <v>42</v>
      </c>
      <c r="I146" s="24"/>
      <c r="J146" s="66" t="s">
        <v>286</v>
      </c>
      <c r="K146"/>
      <c r="L146"/>
      <c r="M146"/>
      <c r="P146" s="22"/>
      <c r="Q146"/>
      <c r="R146"/>
    </row>
    <row r="147" spans="1:18" s="29" customFormat="1" ht="14.25" customHeight="1">
      <c r="A147" s="12" t="s">
        <v>60</v>
      </c>
      <c r="B147" s="12">
        <v>656</v>
      </c>
      <c r="C147" s="12" t="s">
        <v>60</v>
      </c>
      <c r="D147" s="12" t="s">
        <v>182</v>
      </c>
      <c r="E147" s="67"/>
      <c r="F147" s="75"/>
      <c r="G147" s="48">
        <f t="shared" si="4"/>
        <v>0</v>
      </c>
      <c r="H147" s="18" t="s">
        <v>305</v>
      </c>
      <c r="I147" s="24"/>
      <c r="J147" s="66" t="s">
        <v>287</v>
      </c>
      <c r="K147"/>
      <c r="L147"/>
      <c r="M147"/>
      <c r="P147"/>
      <c r="Q147" s="25"/>
      <c r="R147"/>
    </row>
    <row r="148" spans="1:18" s="29" customFormat="1" ht="14.25" customHeight="1">
      <c r="A148" s="12">
        <v>6590</v>
      </c>
      <c r="B148" s="12">
        <v>659</v>
      </c>
      <c r="C148" s="12">
        <v>6590</v>
      </c>
      <c r="D148" s="12" t="s">
        <v>61</v>
      </c>
      <c r="E148" s="67"/>
      <c r="F148" s="75"/>
      <c r="G148" s="48">
        <f t="shared" si="4"/>
        <v>0</v>
      </c>
      <c r="H148" s="18" t="s">
        <v>42</v>
      </c>
      <c r="I148" s="24"/>
      <c r="J148" s="66" t="s">
        <v>386</v>
      </c>
      <c r="K148"/>
      <c r="L148"/>
      <c r="M148"/>
      <c r="P148" s="25"/>
      <c r="Q148" s="22"/>
      <c r="R148" s="25"/>
    </row>
    <row r="149" spans="1:18" ht="14.25" customHeight="1">
      <c r="A149" s="13">
        <v>66</v>
      </c>
      <c r="D149" s="13" t="s">
        <v>244</v>
      </c>
      <c r="E149" s="72"/>
      <c r="F149" s="74"/>
      <c r="G149" s="48">
        <f t="shared" si="4"/>
        <v>0</v>
      </c>
      <c r="H149" s="18" t="s">
        <v>245</v>
      </c>
      <c r="J149" s="66"/>
      <c r="R149" s="22"/>
    </row>
    <row r="150" spans="1:17" ht="14.25" customHeight="1">
      <c r="A150" s="12">
        <v>6600</v>
      </c>
      <c r="B150" s="12">
        <v>660</v>
      </c>
      <c r="C150" s="12">
        <v>6600</v>
      </c>
      <c r="D150" s="12" t="s">
        <v>302</v>
      </c>
      <c r="E150" s="67"/>
      <c r="F150" s="75"/>
      <c r="G150" s="48">
        <f t="shared" si="4"/>
        <v>0</v>
      </c>
      <c r="H150" s="15" t="s">
        <v>12</v>
      </c>
      <c r="I150" s="15"/>
      <c r="J150" s="66" t="s">
        <v>387</v>
      </c>
      <c r="Q150" s="25"/>
    </row>
    <row r="151" spans="1:17" ht="14.25" customHeight="1">
      <c r="A151" s="12">
        <v>6601</v>
      </c>
      <c r="D151" s="12" t="s">
        <v>301</v>
      </c>
      <c r="E151" s="67"/>
      <c r="F151" s="75"/>
      <c r="G151" s="48">
        <f t="shared" si="4"/>
        <v>0</v>
      </c>
      <c r="H151" s="15" t="s">
        <v>368</v>
      </c>
      <c r="I151" s="15"/>
      <c r="J151" s="66" t="s">
        <v>454</v>
      </c>
      <c r="Q151" s="25"/>
    </row>
    <row r="152" spans="1:17" s="25" customFormat="1" ht="14.25" customHeight="1">
      <c r="A152" s="12">
        <v>6610</v>
      </c>
      <c r="B152" s="12"/>
      <c r="C152" s="12"/>
      <c r="D152" s="18" t="s">
        <v>264</v>
      </c>
      <c r="E152" s="67"/>
      <c r="F152" s="75"/>
      <c r="G152" s="48">
        <f aca="true" t="shared" si="5" ref="G152:G183">+E152+F152</f>
        <v>0</v>
      </c>
      <c r="H152" s="18" t="s">
        <v>12</v>
      </c>
      <c r="I152" s="12"/>
      <c r="J152" s="66" t="s">
        <v>388</v>
      </c>
      <c r="K152"/>
      <c r="L152"/>
      <c r="M152"/>
      <c r="P152"/>
      <c r="Q152"/>
    </row>
    <row r="153" spans="1:18" s="22" customFormat="1" ht="14.25" customHeight="1">
      <c r="A153" s="12">
        <v>6620</v>
      </c>
      <c r="B153" s="12">
        <v>662</v>
      </c>
      <c r="C153" s="12">
        <v>6620</v>
      </c>
      <c r="D153" s="12" t="s">
        <v>62</v>
      </c>
      <c r="E153" s="67"/>
      <c r="F153" s="75"/>
      <c r="G153" s="48">
        <f t="shared" si="5"/>
        <v>0</v>
      </c>
      <c r="H153" s="18" t="s">
        <v>12</v>
      </c>
      <c r="I153" s="23"/>
      <c r="J153" s="66" t="s">
        <v>389</v>
      </c>
      <c r="K153"/>
      <c r="L153"/>
      <c r="M153"/>
      <c r="P153"/>
      <c r="Q153"/>
      <c r="R153"/>
    </row>
    <row r="154" spans="1:10" ht="14.25" customHeight="1">
      <c r="A154" s="12">
        <v>6690</v>
      </c>
      <c r="B154" s="12">
        <v>669</v>
      </c>
      <c r="C154" s="12">
        <v>6690</v>
      </c>
      <c r="D154" s="12" t="s">
        <v>63</v>
      </c>
      <c r="E154" s="67"/>
      <c r="F154" s="75"/>
      <c r="G154" s="48">
        <f t="shared" si="5"/>
        <v>0</v>
      </c>
      <c r="H154" s="18" t="s">
        <v>12</v>
      </c>
      <c r="I154" s="23"/>
      <c r="J154" s="66"/>
    </row>
    <row r="155" spans="1:18" s="25" customFormat="1" ht="14.25" customHeight="1">
      <c r="A155" s="13">
        <v>67</v>
      </c>
      <c r="B155" s="13"/>
      <c r="C155" s="13"/>
      <c r="D155" s="13" t="s">
        <v>114</v>
      </c>
      <c r="E155" s="72"/>
      <c r="F155" s="74"/>
      <c r="G155" s="48">
        <f t="shared" si="5"/>
        <v>0</v>
      </c>
      <c r="H155" s="18" t="s">
        <v>245</v>
      </c>
      <c r="I155" s="23"/>
      <c r="J155" s="66"/>
      <c r="K155"/>
      <c r="L155"/>
      <c r="M155"/>
      <c r="P155"/>
      <c r="Q155"/>
      <c r="R155"/>
    </row>
    <row r="156" spans="1:10" ht="14.25" customHeight="1">
      <c r="A156" s="12">
        <v>6700</v>
      </c>
      <c r="B156" s="12">
        <v>670</v>
      </c>
      <c r="C156" s="12">
        <v>6700</v>
      </c>
      <c r="D156" s="12" t="s">
        <v>183</v>
      </c>
      <c r="E156" s="67"/>
      <c r="F156" s="75"/>
      <c r="G156" s="48">
        <f t="shared" si="5"/>
        <v>0</v>
      </c>
      <c r="H156" s="18" t="s">
        <v>114</v>
      </c>
      <c r="I156" s="23"/>
      <c r="J156" s="66"/>
    </row>
    <row r="157" spans="1:10" ht="14.25" customHeight="1">
      <c r="A157" s="12">
        <v>6710</v>
      </c>
      <c r="B157" s="12">
        <v>671</v>
      </c>
      <c r="C157" s="12">
        <v>6710</v>
      </c>
      <c r="D157" s="12" t="s">
        <v>184</v>
      </c>
      <c r="E157" s="67"/>
      <c r="F157" s="75"/>
      <c r="G157" s="48">
        <f t="shared" si="5"/>
        <v>0</v>
      </c>
      <c r="H157" s="18" t="s">
        <v>114</v>
      </c>
      <c r="I157" s="23"/>
      <c r="J157" s="66"/>
    </row>
    <row r="158" spans="1:10" ht="14.25" customHeight="1">
      <c r="A158" s="12">
        <v>6720</v>
      </c>
      <c r="B158" s="12">
        <v>672</v>
      </c>
      <c r="C158" s="12">
        <v>6720</v>
      </c>
      <c r="D158" s="12" t="s">
        <v>438</v>
      </c>
      <c r="E158" s="67"/>
      <c r="F158" s="75"/>
      <c r="G158" s="48">
        <f t="shared" si="5"/>
        <v>0</v>
      </c>
      <c r="H158" s="18" t="s">
        <v>114</v>
      </c>
      <c r="I158" s="26"/>
      <c r="J158" s="66"/>
    </row>
    <row r="159" spans="1:10" ht="14.25" customHeight="1">
      <c r="A159" s="12">
        <v>6790</v>
      </c>
      <c r="B159" s="12">
        <v>679</v>
      </c>
      <c r="C159" s="12">
        <v>6790</v>
      </c>
      <c r="D159" s="12" t="s">
        <v>185</v>
      </c>
      <c r="E159" s="67"/>
      <c r="F159" s="75"/>
      <c r="G159" s="48">
        <f t="shared" si="5"/>
        <v>0</v>
      </c>
      <c r="H159" s="18" t="s">
        <v>114</v>
      </c>
      <c r="J159" s="66"/>
    </row>
    <row r="160" spans="1:10" ht="14.25" customHeight="1">
      <c r="A160" s="13">
        <v>68</v>
      </c>
      <c r="B160" s="13"/>
      <c r="C160" s="13"/>
      <c r="D160" s="13" t="s">
        <v>186</v>
      </c>
      <c r="E160" s="72"/>
      <c r="F160" s="74"/>
      <c r="G160" s="48">
        <f t="shared" si="5"/>
        <v>0</v>
      </c>
      <c r="H160" s="18" t="s">
        <v>245</v>
      </c>
      <c r="J160" s="66"/>
    </row>
    <row r="161" spans="1:10" ht="14.25" customHeight="1">
      <c r="A161" s="12">
        <v>6800</v>
      </c>
      <c r="B161" s="12">
        <v>680</v>
      </c>
      <c r="C161" s="12">
        <v>6800</v>
      </c>
      <c r="D161" s="12" t="s">
        <v>115</v>
      </c>
      <c r="E161" s="67"/>
      <c r="F161" s="75"/>
      <c r="G161" s="48">
        <f t="shared" si="5"/>
        <v>0</v>
      </c>
      <c r="H161" s="18" t="s">
        <v>41</v>
      </c>
      <c r="J161" s="66" t="s">
        <v>390</v>
      </c>
    </row>
    <row r="162" spans="1:10" ht="14.25" customHeight="1">
      <c r="A162" s="12">
        <v>6820</v>
      </c>
      <c r="B162" s="12">
        <v>682</v>
      </c>
      <c r="C162" s="12">
        <v>6820</v>
      </c>
      <c r="D162" s="12" t="s">
        <v>187</v>
      </c>
      <c r="E162" s="67"/>
      <c r="F162" s="75"/>
      <c r="G162" s="48">
        <f t="shared" si="5"/>
        <v>0</v>
      </c>
      <c r="H162" s="18" t="s">
        <v>41</v>
      </c>
      <c r="J162" s="66" t="s">
        <v>391</v>
      </c>
    </row>
    <row r="163" spans="1:10" ht="14.25" customHeight="1">
      <c r="A163" s="12">
        <v>6850</v>
      </c>
      <c r="B163" s="12">
        <v>685</v>
      </c>
      <c r="C163" s="12">
        <v>6850</v>
      </c>
      <c r="D163" s="12" t="s">
        <v>64</v>
      </c>
      <c r="E163" s="67"/>
      <c r="F163" s="75"/>
      <c r="G163" s="48">
        <f t="shared" si="5"/>
        <v>0</v>
      </c>
      <c r="H163" s="18" t="s">
        <v>41</v>
      </c>
      <c r="I163" s="23"/>
      <c r="J163" s="66" t="s">
        <v>425</v>
      </c>
    </row>
    <row r="164" spans="1:10" ht="14.25" customHeight="1">
      <c r="A164" s="12">
        <v>6860</v>
      </c>
      <c r="B164" s="12">
        <v>686</v>
      </c>
      <c r="C164" s="12">
        <v>6860</v>
      </c>
      <c r="D164" s="12" t="s">
        <v>439</v>
      </c>
      <c r="E164" s="67"/>
      <c r="F164" s="75"/>
      <c r="G164" s="48">
        <f t="shared" si="5"/>
        <v>0</v>
      </c>
      <c r="H164" s="18" t="s">
        <v>41</v>
      </c>
      <c r="J164" s="66" t="s">
        <v>426</v>
      </c>
    </row>
    <row r="165" spans="1:10" ht="14.25" customHeight="1">
      <c r="A165" s="12">
        <v>6890</v>
      </c>
      <c r="B165" s="12">
        <v>689</v>
      </c>
      <c r="C165" s="12">
        <v>6890</v>
      </c>
      <c r="D165" s="12" t="s">
        <v>189</v>
      </c>
      <c r="E165" s="67"/>
      <c r="F165" s="75"/>
      <c r="G165" s="48">
        <f t="shared" si="5"/>
        <v>0</v>
      </c>
      <c r="H165" s="18" t="s">
        <v>41</v>
      </c>
      <c r="I165" s="24"/>
      <c r="J165" s="66"/>
    </row>
    <row r="166" spans="1:10" ht="14.25" customHeight="1">
      <c r="A166" s="13">
        <v>69</v>
      </c>
      <c r="B166" s="13"/>
      <c r="C166" s="13"/>
      <c r="D166" s="13" t="s">
        <v>190</v>
      </c>
      <c r="E166" s="72"/>
      <c r="F166" s="74"/>
      <c r="G166" s="48">
        <f t="shared" si="5"/>
        <v>0</v>
      </c>
      <c r="H166" s="18" t="s">
        <v>245</v>
      </c>
      <c r="J166" s="66"/>
    </row>
    <row r="167" spans="1:10" ht="14.25" customHeight="1">
      <c r="A167" s="12">
        <v>6900</v>
      </c>
      <c r="B167" s="12">
        <v>690</v>
      </c>
      <c r="C167" s="12">
        <v>6900</v>
      </c>
      <c r="D167" s="12" t="s">
        <v>191</v>
      </c>
      <c r="E167" s="67"/>
      <c r="F167" s="75"/>
      <c r="G167" s="48">
        <f t="shared" si="5"/>
        <v>0</v>
      </c>
      <c r="H167" s="15" t="s">
        <v>41</v>
      </c>
      <c r="I167" s="13"/>
      <c r="J167" s="66" t="s">
        <v>427</v>
      </c>
    </row>
    <row r="168" spans="1:10" ht="14.25" customHeight="1">
      <c r="A168" s="12">
        <v>6910</v>
      </c>
      <c r="B168" s="12">
        <v>691</v>
      </c>
      <c r="C168" s="12">
        <v>6910</v>
      </c>
      <c r="D168" s="12" t="s">
        <v>10</v>
      </c>
      <c r="E168" s="67"/>
      <c r="F168" s="75"/>
      <c r="G168" s="48">
        <f t="shared" si="5"/>
        <v>0</v>
      </c>
      <c r="H168" s="15" t="s">
        <v>41</v>
      </c>
      <c r="I168" s="13"/>
      <c r="J168" s="66" t="s">
        <v>288</v>
      </c>
    </row>
    <row r="169" spans="1:10" ht="14.25" customHeight="1">
      <c r="A169" s="12">
        <v>6940</v>
      </c>
      <c r="B169" s="12">
        <v>694</v>
      </c>
      <c r="C169" s="12">
        <v>6940</v>
      </c>
      <c r="D169" s="12" t="s">
        <v>192</v>
      </c>
      <c r="E169" s="67"/>
      <c r="F169" s="75"/>
      <c r="G169" s="48">
        <f t="shared" si="5"/>
        <v>0</v>
      </c>
      <c r="H169" s="18" t="s">
        <v>41</v>
      </c>
      <c r="I169" s="23"/>
      <c r="J169" s="66" t="s">
        <v>392</v>
      </c>
    </row>
    <row r="170" spans="1:10" ht="14.25" customHeight="1">
      <c r="A170" s="12">
        <v>6990</v>
      </c>
      <c r="B170" s="12">
        <v>699</v>
      </c>
      <c r="C170" s="12">
        <v>6990</v>
      </c>
      <c r="D170" s="12" t="s">
        <v>193</v>
      </c>
      <c r="E170" s="67"/>
      <c r="F170" s="75"/>
      <c r="G170" s="48">
        <f t="shared" si="5"/>
        <v>0</v>
      </c>
      <c r="H170" s="18" t="s">
        <v>41</v>
      </c>
      <c r="I170" s="24"/>
      <c r="J170" s="66" t="s">
        <v>289</v>
      </c>
    </row>
    <row r="171" spans="1:10" ht="15" customHeight="1">
      <c r="A171" s="13">
        <v>70</v>
      </c>
      <c r="B171" s="13"/>
      <c r="C171" s="13"/>
      <c r="D171" s="13" t="s">
        <v>11</v>
      </c>
      <c r="E171" s="72"/>
      <c r="F171" s="74"/>
      <c r="G171" s="48">
        <f t="shared" si="5"/>
        <v>0</v>
      </c>
      <c r="H171" s="18" t="s">
        <v>245</v>
      </c>
      <c r="I171" s="23"/>
      <c r="J171" s="66"/>
    </row>
    <row r="172" spans="1:10" ht="15" customHeight="1">
      <c r="A172" s="12">
        <v>7000</v>
      </c>
      <c r="B172" s="12">
        <v>700</v>
      </c>
      <c r="C172" s="12">
        <v>7000</v>
      </c>
      <c r="D172" s="12" t="s">
        <v>194</v>
      </c>
      <c r="E172" s="67"/>
      <c r="F172" s="75"/>
      <c r="G172" s="48">
        <f t="shared" si="5"/>
        <v>0</v>
      </c>
      <c r="H172" s="18" t="s">
        <v>305</v>
      </c>
      <c r="J172" s="66"/>
    </row>
    <row r="173" spans="1:10" ht="15" customHeight="1">
      <c r="A173" s="12">
        <v>7020</v>
      </c>
      <c r="B173" s="12">
        <v>702</v>
      </c>
      <c r="C173" s="12">
        <v>7020</v>
      </c>
      <c r="D173" s="12" t="s">
        <v>169</v>
      </c>
      <c r="E173" s="67"/>
      <c r="F173" s="75"/>
      <c r="G173" s="48">
        <f t="shared" si="5"/>
        <v>0</v>
      </c>
      <c r="H173" s="15" t="s">
        <v>305</v>
      </c>
      <c r="I173" s="13"/>
      <c r="J173" s="66"/>
    </row>
    <row r="174" spans="1:10" ht="15" customHeight="1">
      <c r="A174" s="12">
        <v>7040</v>
      </c>
      <c r="B174" s="12">
        <v>704</v>
      </c>
      <c r="C174" s="12">
        <v>7040</v>
      </c>
      <c r="D174" s="12" t="s">
        <v>195</v>
      </c>
      <c r="E174" s="67"/>
      <c r="F174" s="75"/>
      <c r="G174" s="48">
        <f t="shared" si="5"/>
        <v>0</v>
      </c>
      <c r="H174" s="18" t="s">
        <v>305</v>
      </c>
      <c r="J174" s="66" t="s">
        <v>393</v>
      </c>
    </row>
    <row r="175" spans="1:10" ht="15" customHeight="1">
      <c r="A175" s="12">
        <v>7070</v>
      </c>
      <c r="B175" s="12">
        <v>707</v>
      </c>
      <c r="C175" s="12">
        <v>7070</v>
      </c>
      <c r="D175" s="12" t="s">
        <v>196</v>
      </c>
      <c r="E175" s="67"/>
      <c r="F175" s="75"/>
      <c r="G175" s="48">
        <f t="shared" si="5"/>
        <v>0</v>
      </c>
      <c r="H175" s="18" t="s">
        <v>305</v>
      </c>
      <c r="J175" s="66"/>
    </row>
    <row r="176" spans="1:10" ht="15" customHeight="1">
      <c r="A176" s="12">
        <v>7080</v>
      </c>
      <c r="B176" s="12">
        <v>708</v>
      </c>
      <c r="C176" s="12">
        <v>7080</v>
      </c>
      <c r="D176" s="12" t="s">
        <v>198</v>
      </c>
      <c r="E176" s="67"/>
      <c r="F176" s="75"/>
      <c r="G176" s="48">
        <f t="shared" si="5"/>
        <v>0</v>
      </c>
      <c r="H176" s="18" t="s">
        <v>305</v>
      </c>
      <c r="J176" s="66"/>
    </row>
    <row r="177" spans="1:13" ht="15" customHeight="1">
      <c r="A177" s="12">
        <v>7090</v>
      </c>
      <c r="B177" s="12">
        <v>709</v>
      </c>
      <c r="C177" s="12">
        <v>7090</v>
      </c>
      <c r="D177" s="12" t="s">
        <v>197</v>
      </c>
      <c r="E177" s="67"/>
      <c r="F177" s="75"/>
      <c r="G177" s="48">
        <f t="shared" si="5"/>
        <v>0</v>
      </c>
      <c r="H177" s="18" t="s">
        <v>305</v>
      </c>
      <c r="J177" s="66"/>
      <c r="M177" s="29"/>
    </row>
    <row r="178" spans="1:10" ht="15" customHeight="1">
      <c r="A178" s="13">
        <v>71</v>
      </c>
      <c r="B178" s="13"/>
      <c r="C178" s="13"/>
      <c r="D178" s="13" t="s">
        <v>199</v>
      </c>
      <c r="E178" s="72"/>
      <c r="F178" s="74"/>
      <c r="G178" s="48">
        <f t="shared" si="5"/>
        <v>0</v>
      </c>
      <c r="H178" s="18" t="s">
        <v>245</v>
      </c>
      <c r="J178" s="66"/>
    </row>
    <row r="179" spans="1:10" ht="15" customHeight="1">
      <c r="A179" s="12">
        <v>7100</v>
      </c>
      <c r="B179" s="12">
        <v>710</v>
      </c>
      <c r="C179" s="12">
        <v>7100</v>
      </c>
      <c r="D179" s="12" t="s">
        <v>200</v>
      </c>
      <c r="E179" s="67"/>
      <c r="F179" s="75"/>
      <c r="G179" s="48">
        <f t="shared" si="5"/>
        <v>0</v>
      </c>
      <c r="H179" s="15" t="s">
        <v>247</v>
      </c>
      <c r="I179" s="15"/>
      <c r="J179" s="66"/>
    </row>
    <row r="180" spans="1:10" ht="15" customHeight="1">
      <c r="A180" s="12">
        <v>7110</v>
      </c>
      <c r="B180" s="12">
        <v>711</v>
      </c>
      <c r="C180" s="12">
        <v>7110</v>
      </c>
      <c r="D180" s="12" t="s">
        <v>201</v>
      </c>
      <c r="E180" s="67"/>
      <c r="F180" s="75"/>
      <c r="G180" s="48">
        <f t="shared" si="5"/>
        <v>0</v>
      </c>
      <c r="H180" s="18" t="s">
        <v>247</v>
      </c>
      <c r="J180" s="66"/>
    </row>
    <row r="181" spans="1:10" ht="15" customHeight="1">
      <c r="A181" s="12">
        <v>7130</v>
      </c>
      <c r="B181" s="12">
        <v>713</v>
      </c>
      <c r="C181" s="12">
        <v>7130</v>
      </c>
      <c r="D181" s="12" t="s">
        <v>202</v>
      </c>
      <c r="E181" s="67"/>
      <c r="F181" s="75"/>
      <c r="G181" s="48">
        <f t="shared" si="5"/>
        <v>0</v>
      </c>
      <c r="H181" s="18" t="s">
        <v>247</v>
      </c>
      <c r="J181" s="66"/>
    </row>
    <row r="182" spans="1:13" ht="15" customHeight="1">
      <c r="A182" s="12">
        <v>7140</v>
      </c>
      <c r="B182" s="12">
        <v>714</v>
      </c>
      <c r="C182" s="12">
        <v>7140</v>
      </c>
      <c r="D182" s="12" t="s">
        <v>203</v>
      </c>
      <c r="E182" s="67"/>
      <c r="F182" s="75"/>
      <c r="G182" s="48">
        <f t="shared" si="5"/>
        <v>0</v>
      </c>
      <c r="H182" s="18" t="s">
        <v>247</v>
      </c>
      <c r="J182" s="66"/>
      <c r="M182" s="29"/>
    </row>
    <row r="183" spans="1:12" ht="15" customHeight="1">
      <c r="A183" s="12">
        <v>7150</v>
      </c>
      <c r="B183" s="12">
        <v>715</v>
      </c>
      <c r="C183" s="12">
        <v>7150</v>
      </c>
      <c r="D183" s="12" t="s">
        <v>204</v>
      </c>
      <c r="E183" s="67"/>
      <c r="F183" s="75"/>
      <c r="G183" s="48">
        <f t="shared" si="5"/>
        <v>0</v>
      </c>
      <c r="H183" s="18" t="s">
        <v>247</v>
      </c>
      <c r="J183" s="66"/>
      <c r="K183" s="29"/>
      <c r="L183" s="29"/>
    </row>
    <row r="184" spans="1:10" ht="15" customHeight="1">
      <c r="A184" s="12">
        <v>7160</v>
      </c>
      <c r="B184" s="12">
        <v>716</v>
      </c>
      <c r="C184" s="12">
        <v>7160</v>
      </c>
      <c r="D184" s="12" t="s">
        <v>205</v>
      </c>
      <c r="E184" s="67"/>
      <c r="F184" s="75"/>
      <c r="G184" s="48">
        <f aca="true" t="shared" si="6" ref="G184:G215">+E184+F184</f>
        <v>0</v>
      </c>
      <c r="H184" s="15" t="s">
        <v>247</v>
      </c>
      <c r="I184" s="34"/>
      <c r="J184" s="66"/>
    </row>
    <row r="185" spans="1:10" ht="15" customHeight="1">
      <c r="A185" s="12">
        <v>7180</v>
      </c>
      <c r="B185" s="12">
        <v>718</v>
      </c>
      <c r="C185" s="12">
        <v>7180</v>
      </c>
      <c r="D185" s="12" t="s">
        <v>206</v>
      </c>
      <c r="E185" s="67"/>
      <c r="F185" s="75"/>
      <c r="G185" s="48">
        <f t="shared" si="6"/>
        <v>0</v>
      </c>
      <c r="H185" s="18" t="s">
        <v>247</v>
      </c>
      <c r="I185" s="23"/>
      <c r="J185" s="66"/>
    </row>
    <row r="186" spans="1:10" ht="15" customHeight="1">
      <c r="A186" s="12">
        <v>7190</v>
      </c>
      <c r="B186" s="12">
        <v>719</v>
      </c>
      <c r="C186" s="12">
        <v>7190</v>
      </c>
      <c r="D186" s="12" t="s">
        <v>207</v>
      </c>
      <c r="E186" s="67"/>
      <c r="F186" s="75"/>
      <c r="G186" s="48">
        <f t="shared" si="6"/>
        <v>0</v>
      </c>
      <c r="H186" s="18" t="s">
        <v>247</v>
      </c>
      <c r="I186" s="23"/>
      <c r="J186" s="66"/>
    </row>
    <row r="187" spans="1:13" ht="15" customHeight="1">
      <c r="A187" s="13">
        <v>73</v>
      </c>
      <c r="B187" s="13"/>
      <c r="C187" s="13"/>
      <c r="D187" s="13" t="s">
        <v>208</v>
      </c>
      <c r="E187" s="72"/>
      <c r="F187" s="74"/>
      <c r="G187" s="48">
        <f t="shared" si="6"/>
        <v>0</v>
      </c>
      <c r="H187" s="15" t="s">
        <v>245</v>
      </c>
      <c r="I187" s="13"/>
      <c r="J187" s="66"/>
      <c r="K187" s="29"/>
      <c r="L187" s="29"/>
      <c r="M187" s="29"/>
    </row>
    <row r="188" spans="1:10" ht="15" customHeight="1">
      <c r="A188" s="12">
        <v>7300</v>
      </c>
      <c r="B188" s="12">
        <v>730</v>
      </c>
      <c r="C188" s="12">
        <v>7300</v>
      </c>
      <c r="D188" s="18" t="s">
        <v>440</v>
      </c>
      <c r="E188" s="67"/>
      <c r="F188" s="75"/>
      <c r="G188" s="48">
        <f t="shared" si="6"/>
        <v>0</v>
      </c>
      <c r="H188" s="15" t="s">
        <v>40</v>
      </c>
      <c r="I188" s="15"/>
      <c r="J188" s="66"/>
    </row>
    <row r="189" spans="1:10" ht="15" customHeight="1">
      <c r="A189" s="12">
        <v>7305</v>
      </c>
      <c r="C189" s="12">
        <v>7305</v>
      </c>
      <c r="D189" s="18" t="s">
        <v>209</v>
      </c>
      <c r="E189" s="67"/>
      <c r="F189" s="75"/>
      <c r="G189" s="48">
        <f t="shared" si="6"/>
        <v>0</v>
      </c>
      <c r="H189" s="18" t="s">
        <v>40</v>
      </c>
      <c r="J189" s="64"/>
    </row>
    <row r="190" spans="1:10" ht="15" customHeight="1">
      <c r="A190" s="12">
        <v>7310</v>
      </c>
      <c r="B190" s="12">
        <v>731</v>
      </c>
      <c r="C190" s="12">
        <v>7310</v>
      </c>
      <c r="D190" s="18" t="s">
        <v>65</v>
      </c>
      <c r="E190" s="67"/>
      <c r="F190" s="75"/>
      <c r="G190" s="48">
        <f t="shared" si="6"/>
        <v>0</v>
      </c>
      <c r="H190" s="18" t="s">
        <v>40</v>
      </c>
      <c r="I190" s="23"/>
      <c r="J190" s="66" t="s">
        <v>394</v>
      </c>
    </row>
    <row r="191" spans="1:10" ht="15" customHeight="1">
      <c r="A191" s="12">
        <v>7320</v>
      </c>
      <c r="B191" s="12">
        <v>732</v>
      </c>
      <c r="C191" s="12">
        <v>7320</v>
      </c>
      <c r="D191" s="18" t="s">
        <v>210</v>
      </c>
      <c r="E191" s="67"/>
      <c r="F191" s="75"/>
      <c r="G191" s="48">
        <f t="shared" si="6"/>
        <v>0</v>
      </c>
      <c r="H191" s="18" t="s">
        <v>40</v>
      </c>
      <c r="J191" s="66"/>
    </row>
    <row r="192" spans="1:16" ht="15" customHeight="1">
      <c r="A192" s="12">
        <v>7330</v>
      </c>
      <c r="B192" s="12">
        <v>733</v>
      </c>
      <c r="C192" s="12">
        <v>7330</v>
      </c>
      <c r="D192" s="18" t="s">
        <v>66</v>
      </c>
      <c r="E192" s="67"/>
      <c r="F192" s="75"/>
      <c r="G192" s="48">
        <f t="shared" si="6"/>
        <v>0</v>
      </c>
      <c r="H192" s="18" t="s">
        <v>40</v>
      </c>
      <c r="I192" s="23"/>
      <c r="J192" s="66"/>
      <c r="P192" s="29"/>
    </row>
    <row r="193" spans="1:10" ht="15" customHeight="1">
      <c r="A193" s="12">
        <v>7340</v>
      </c>
      <c r="B193" s="12">
        <v>734</v>
      </c>
      <c r="C193" s="12">
        <v>7340</v>
      </c>
      <c r="D193" s="18" t="s">
        <v>211</v>
      </c>
      <c r="E193" s="67"/>
      <c r="F193" s="75"/>
      <c r="G193" s="48">
        <f t="shared" si="6"/>
        <v>0</v>
      </c>
      <c r="H193" s="15" t="s">
        <v>40</v>
      </c>
      <c r="I193" s="13"/>
      <c r="J193" s="66" t="s">
        <v>395</v>
      </c>
    </row>
    <row r="194" spans="1:17" ht="15" customHeight="1">
      <c r="A194" s="12">
        <v>7350</v>
      </c>
      <c r="B194" s="12">
        <v>735</v>
      </c>
      <c r="C194" s="12">
        <v>7350</v>
      </c>
      <c r="D194" s="12" t="s">
        <v>67</v>
      </c>
      <c r="E194" s="67"/>
      <c r="F194" s="75"/>
      <c r="G194" s="48">
        <f t="shared" si="6"/>
        <v>0</v>
      </c>
      <c r="H194" s="15" t="s">
        <v>40</v>
      </c>
      <c r="I194" s="15"/>
      <c r="J194" s="66"/>
      <c r="Q194" s="29"/>
    </row>
    <row r="195" spans="1:18" ht="15" customHeight="1">
      <c r="A195" s="12">
        <v>7370</v>
      </c>
      <c r="B195" s="12">
        <v>737</v>
      </c>
      <c r="C195" s="12">
        <v>7370</v>
      </c>
      <c r="D195" s="12" t="s">
        <v>212</v>
      </c>
      <c r="E195" s="67"/>
      <c r="F195" s="75"/>
      <c r="G195" s="48">
        <f t="shared" si="6"/>
        <v>0</v>
      </c>
      <c r="H195" s="18" t="s">
        <v>40</v>
      </c>
      <c r="J195" s="66"/>
      <c r="R195" s="29"/>
    </row>
    <row r="196" spans="1:10" ht="15" customHeight="1">
      <c r="A196" s="12">
        <v>7380</v>
      </c>
      <c r="B196" s="12">
        <v>738</v>
      </c>
      <c r="C196" s="12">
        <v>7380</v>
      </c>
      <c r="D196" s="12" t="s">
        <v>214</v>
      </c>
      <c r="E196" s="67"/>
      <c r="F196" s="75"/>
      <c r="G196" s="48">
        <f t="shared" si="6"/>
        <v>0</v>
      </c>
      <c r="H196" s="18" t="s">
        <v>40</v>
      </c>
      <c r="J196" s="66"/>
    </row>
    <row r="197" spans="1:10" ht="15" customHeight="1">
      <c r="A197" s="12">
        <v>7390</v>
      </c>
      <c r="B197" s="12">
        <v>739</v>
      </c>
      <c r="C197" s="12">
        <v>7390</v>
      </c>
      <c r="D197" s="12" t="s">
        <v>213</v>
      </c>
      <c r="E197" s="67"/>
      <c r="F197" s="75"/>
      <c r="G197" s="48">
        <f t="shared" si="6"/>
        <v>0</v>
      </c>
      <c r="H197" s="18" t="s">
        <v>40</v>
      </c>
      <c r="J197" s="66"/>
    </row>
    <row r="198" spans="1:18" s="29" customFormat="1" ht="15" customHeight="1">
      <c r="A198" s="13">
        <v>74</v>
      </c>
      <c r="B198" s="13"/>
      <c r="C198" s="13"/>
      <c r="D198" s="13" t="s">
        <v>215</v>
      </c>
      <c r="E198" s="72"/>
      <c r="F198" s="74"/>
      <c r="G198" s="48">
        <f t="shared" si="6"/>
        <v>0</v>
      </c>
      <c r="H198" s="18" t="s">
        <v>245</v>
      </c>
      <c r="I198" s="24"/>
      <c r="J198" s="66"/>
      <c r="K198"/>
      <c r="L198"/>
      <c r="M198"/>
      <c r="Q198"/>
      <c r="R198"/>
    </row>
    <row r="199" spans="1:13" ht="15" customHeight="1">
      <c r="A199" s="12">
        <v>7400</v>
      </c>
      <c r="B199" s="12">
        <v>740</v>
      </c>
      <c r="C199" s="12">
        <v>7400</v>
      </c>
      <c r="D199" s="12" t="s">
        <v>216</v>
      </c>
      <c r="E199" s="67"/>
      <c r="F199" s="75"/>
      <c r="G199" s="48">
        <f t="shared" si="6"/>
        <v>0</v>
      </c>
      <c r="H199" s="18" t="s">
        <v>42</v>
      </c>
      <c r="J199" s="66" t="s">
        <v>396</v>
      </c>
      <c r="K199" s="25"/>
      <c r="L199" s="25"/>
      <c r="M199" s="25"/>
    </row>
    <row r="200" spans="1:17" ht="15" customHeight="1">
      <c r="A200" s="12">
        <v>7410</v>
      </c>
      <c r="B200" s="12">
        <v>741</v>
      </c>
      <c r="C200" s="12">
        <v>7410</v>
      </c>
      <c r="D200" s="12" t="s">
        <v>116</v>
      </c>
      <c r="E200" s="67"/>
      <c r="F200" s="75"/>
      <c r="G200" s="48">
        <f t="shared" si="6"/>
        <v>0</v>
      </c>
      <c r="H200" s="18" t="s">
        <v>42</v>
      </c>
      <c r="J200" s="66"/>
      <c r="Q200" s="29"/>
    </row>
    <row r="201" spans="1:18" ht="15" customHeight="1">
      <c r="A201" s="12">
        <v>7420</v>
      </c>
      <c r="B201" s="12">
        <v>742</v>
      </c>
      <c r="C201" s="12">
        <v>7420</v>
      </c>
      <c r="D201" s="12" t="s">
        <v>217</v>
      </c>
      <c r="E201" s="67"/>
      <c r="F201" s="75"/>
      <c r="G201" s="48">
        <f t="shared" si="6"/>
        <v>0</v>
      </c>
      <c r="H201" s="15" t="s">
        <v>42</v>
      </c>
      <c r="I201" s="13"/>
      <c r="J201" s="66"/>
      <c r="R201" s="29"/>
    </row>
    <row r="202" spans="1:10" ht="15" customHeight="1">
      <c r="A202" s="12">
        <v>7490</v>
      </c>
      <c r="B202" s="12">
        <v>749</v>
      </c>
      <c r="C202" s="12">
        <v>7490</v>
      </c>
      <c r="D202" s="12" t="s">
        <v>68</v>
      </c>
      <c r="E202" s="67"/>
      <c r="F202" s="75"/>
      <c r="G202" s="48">
        <f t="shared" si="6"/>
        <v>0</v>
      </c>
      <c r="H202" s="15" t="s">
        <v>42</v>
      </c>
      <c r="I202" s="15"/>
      <c r="J202" s="66" t="s">
        <v>397</v>
      </c>
    </row>
    <row r="203" spans="1:16" ht="15" customHeight="1">
      <c r="A203" s="13">
        <v>75</v>
      </c>
      <c r="B203" s="13"/>
      <c r="C203" s="13"/>
      <c r="D203" s="13" t="s">
        <v>218</v>
      </c>
      <c r="E203" s="72"/>
      <c r="F203" s="74"/>
      <c r="G203" s="48">
        <f t="shared" si="6"/>
        <v>0</v>
      </c>
      <c r="H203" s="18" t="s">
        <v>245</v>
      </c>
      <c r="J203" s="66"/>
      <c r="P203" s="29"/>
    </row>
    <row r="204" spans="1:18" s="29" customFormat="1" ht="15" customHeight="1">
      <c r="A204" s="12">
        <v>7510</v>
      </c>
      <c r="B204" s="12">
        <v>751</v>
      </c>
      <c r="C204" s="12">
        <v>7510</v>
      </c>
      <c r="D204" s="12" t="s">
        <v>219</v>
      </c>
      <c r="E204" s="67"/>
      <c r="F204" s="75"/>
      <c r="G204" s="48">
        <f t="shared" si="6"/>
        <v>0</v>
      </c>
      <c r="H204" s="18" t="s">
        <v>117</v>
      </c>
      <c r="I204" s="23"/>
      <c r="J204" s="66"/>
      <c r="K204"/>
      <c r="L204"/>
      <c r="M204"/>
      <c r="P204"/>
      <c r="Q204"/>
      <c r="R204"/>
    </row>
    <row r="205" spans="1:17" ht="15" customHeight="1">
      <c r="A205" s="12">
        <v>7520</v>
      </c>
      <c r="B205" s="12">
        <v>752</v>
      </c>
      <c r="C205" s="12">
        <v>7520</v>
      </c>
      <c r="D205" s="12" t="s">
        <v>139</v>
      </c>
      <c r="E205" s="67"/>
      <c r="F205" s="75"/>
      <c r="G205" s="48">
        <f t="shared" si="6"/>
        <v>0</v>
      </c>
      <c r="H205" s="18" t="s">
        <v>117</v>
      </c>
      <c r="J205" s="66"/>
      <c r="Q205" s="29"/>
    </row>
    <row r="206" spans="1:18" ht="15" customHeight="1">
      <c r="A206" s="12">
        <v>7530</v>
      </c>
      <c r="B206" s="12">
        <v>753</v>
      </c>
      <c r="C206" s="12">
        <v>7530</v>
      </c>
      <c r="D206" s="12" t="s">
        <v>220</v>
      </c>
      <c r="E206" s="67"/>
      <c r="F206" s="75"/>
      <c r="G206" s="48">
        <f t="shared" si="6"/>
        <v>0</v>
      </c>
      <c r="H206" s="18" t="s">
        <v>117</v>
      </c>
      <c r="J206" s="66"/>
      <c r="R206" s="29"/>
    </row>
    <row r="207" spans="1:10" ht="15" customHeight="1">
      <c r="A207" s="12">
        <v>7540</v>
      </c>
      <c r="B207" s="12">
        <v>754</v>
      </c>
      <c r="C207" s="12">
        <v>7540</v>
      </c>
      <c r="D207" s="12" t="s">
        <v>221</v>
      </c>
      <c r="E207" s="67"/>
      <c r="F207" s="75"/>
      <c r="G207" s="48">
        <f t="shared" si="6"/>
        <v>0</v>
      </c>
      <c r="H207" s="18" t="s">
        <v>117</v>
      </c>
      <c r="I207" s="23"/>
      <c r="J207" s="66"/>
    </row>
    <row r="208" spans="1:10" ht="15" customHeight="1">
      <c r="A208" s="12">
        <v>7550</v>
      </c>
      <c r="B208" s="12">
        <v>755</v>
      </c>
      <c r="C208" s="12">
        <v>7550</v>
      </c>
      <c r="D208" s="12" t="s">
        <v>222</v>
      </c>
      <c r="E208" s="67"/>
      <c r="F208" s="75"/>
      <c r="G208" s="48">
        <f t="shared" si="6"/>
        <v>0</v>
      </c>
      <c r="H208" s="18" t="s">
        <v>117</v>
      </c>
      <c r="I208" s="23"/>
      <c r="J208" s="66" t="s">
        <v>398</v>
      </c>
    </row>
    <row r="209" spans="1:18" s="29" customFormat="1" ht="15" customHeight="1">
      <c r="A209" s="13">
        <v>77</v>
      </c>
      <c r="B209" s="13"/>
      <c r="C209" s="13"/>
      <c r="D209" s="13" t="s">
        <v>223</v>
      </c>
      <c r="E209" s="72"/>
      <c r="F209" s="74"/>
      <c r="G209" s="48">
        <f t="shared" si="6"/>
        <v>0</v>
      </c>
      <c r="H209" s="18" t="s">
        <v>245</v>
      </c>
      <c r="I209" s="23"/>
      <c r="J209" s="66"/>
      <c r="K209"/>
      <c r="L209"/>
      <c r="M209"/>
      <c r="P209"/>
      <c r="Q209"/>
      <c r="R209"/>
    </row>
    <row r="210" spans="1:10" ht="15" customHeight="1">
      <c r="A210" s="12">
        <v>7710</v>
      </c>
      <c r="B210" s="12">
        <v>771</v>
      </c>
      <c r="C210" s="12">
        <v>7710</v>
      </c>
      <c r="D210" s="18" t="s">
        <v>224</v>
      </c>
      <c r="E210" s="67"/>
      <c r="F210" s="75"/>
      <c r="G210" s="48">
        <f t="shared" si="6"/>
        <v>0</v>
      </c>
      <c r="H210" s="18" t="s">
        <v>42</v>
      </c>
      <c r="J210" s="66"/>
    </row>
    <row r="211" spans="1:10" ht="15" customHeight="1">
      <c r="A211" s="12">
        <v>7720</v>
      </c>
      <c r="B211" s="12">
        <v>772</v>
      </c>
      <c r="C211" s="12">
        <v>7720</v>
      </c>
      <c r="D211" s="12" t="s">
        <v>69</v>
      </c>
      <c r="E211" s="67"/>
      <c r="F211" s="75"/>
      <c r="G211" s="48">
        <f t="shared" si="6"/>
        <v>0</v>
      </c>
      <c r="H211" s="18" t="s">
        <v>42</v>
      </c>
      <c r="I211" s="23"/>
      <c r="J211" s="66"/>
    </row>
    <row r="212" spans="1:10" ht="15" customHeight="1">
      <c r="A212" s="12">
        <v>7730</v>
      </c>
      <c r="B212" s="12">
        <v>773</v>
      </c>
      <c r="C212" s="12">
        <v>7730</v>
      </c>
      <c r="D212" s="12" t="s">
        <v>70</v>
      </c>
      <c r="E212" s="67"/>
      <c r="F212" s="75"/>
      <c r="G212" s="48">
        <f t="shared" si="6"/>
        <v>0</v>
      </c>
      <c r="H212" s="18" t="s">
        <v>42</v>
      </c>
      <c r="I212" s="23"/>
      <c r="J212" s="66"/>
    </row>
    <row r="213" spans="1:10" ht="15" customHeight="1">
      <c r="A213" s="12">
        <v>7750</v>
      </c>
      <c r="B213" s="12">
        <v>775</v>
      </c>
      <c r="C213" s="12">
        <v>7750</v>
      </c>
      <c r="D213" s="12" t="s">
        <v>71</v>
      </c>
      <c r="E213" s="67"/>
      <c r="F213" s="75"/>
      <c r="G213" s="48">
        <f t="shared" si="6"/>
        <v>0</v>
      </c>
      <c r="H213" s="15" t="s">
        <v>42</v>
      </c>
      <c r="I213" s="15"/>
      <c r="J213" s="66" t="s">
        <v>290</v>
      </c>
    </row>
    <row r="214" spans="1:10" ht="15" customHeight="1">
      <c r="A214" s="12">
        <v>7790</v>
      </c>
      <c r="B214" s="12">
        <v>779</v>
      </c>
      <c r="C214" s="12">
        <v>7790</v>
      </c>
      <c r="D214" s="12" t="s">
        <v>72</v>
      </c>
      <c r="E214" s="67"/>
      <c r="F214" s="75"/>
      <c r="G214" s="48">
        <f t="shared" si="6"/>
        <v>0</v>
      </c>
      <c r="H214" s="18" t="s">
        <v>42</v>
      </c>
      <c r="I214" s="23"/>
      <c r="J214" s="66"/>
    </row>
    <row r="215" spans="1:10" ht="15" customHeight="1">
      <c r="A215" s="13">
        <v>78</v>
      </c>
      <c r="B215" s="13"/>
      <c r="C215" s="13"/>
      <c r="D215" s="13" t="s">
        <v>225</v>
      </c>
      <c r="E215" s="72"/>
      <c r="F215" s="74"/>
      <c r="G215" s="48">
        <f t="shared" si="6"/>
        <v>0</v>
      </c>
      <c r="H215" s="18" t="s">
        <v>245</v>
      </c>
      <c r="I215" s="23"/>
      <c r="J215" s="66"/>
    </row>
    <row r="216" spans="1:16" ht="15" customHeight="1">
      <c r="A216" s="12">
        <v>7810</v>
      </c>
      <c r="B216" s="12">
        <v>781</v>
      </c>
      <c r="C216" s="12">
        <v>7810</v>
      </c>
      <c r="D216" s="12" t="s">
        <v>226</v>
      </c>
      <c r="E216" s="67"/>
      <c r="F216" s="75"/>
      <c r="G216" s="48">
        <f aca="true" t="shared" si="7" ref="G216:G244">+E216+F216</f>
        <v>0</v>
      </c>
      <c r="H216" s="18" t="s">
        <v>368</v>
      </c>
      <c r="J216" s="66" t="s">
        <v>399</v>
      </c>
      <c r="K216" s="29"/>
      <c r="L216" s="29"/>
      <c r="M216" s="29"/>
      <c r="P216" s="25"/>
    </row>
    <row r="217" spans="1:13" ht="15" customHeight="1">
      <c r="A217" s="12">
        <v>7820</v>
      </c>
      <c r="B217" s="12">
        <v>782</v>
      </c>
      <c r="C217" s="12">
        <v>7820</v>
      </c>
      <c r="D217" s="12" t="s">
        <v>227</v>
      </c>
      <c r="E217" s="67"/>
      <c r="F217" s="75"/>
      <c r="G217" s="48">
        <f t="shared" si="7"/>
        <v>0</v>
      </c>
      <c r="H217" s="18" t="s">
        <v>368</v>
      </c>
      <c r="J217" s="66"/>
      <c r="K217" s="29"/>
      <c r="L217" s="29"/>
      <c r="M217" s="29"/>
    </row>
    <row r="218" spans="1:17" ht="15" customHeight="1">
      <c r="A218" s="12">
        <v>7829</v>
      </c>
      <c r="C218" s="12">
        <v>7829</v>
      </c>
      <c r="D218" s="12" t="s">
        <v>228</v>
      </c>
      <c r="E218" s="67"/>
      <c r="F218" s="75"/>
      <c r="G218" s="48">
        <f t="shared" si="7"/>
        <v>0</v>
      </c>
      <c r="H218" s="18" t="s">
        <v>368</v>
      </c>
      <c r="I218" s="23"/>
      <c r="J218" s="66"/>
      <c r="K218" s="29"/>
      <c r="L218" s="29"/>
      <c r="M218" s="29"/>
      <c r="Q218" s="25"/>
    </row>
    <row r="219" spans="1:18" ht="15" customHeight="1">
      <c r="A219" s="12">
        <v>7850</v>
      </c>
      <c r="B219" s="12">
        <v>785</v>
      </c>
      <c r="C219" s="12">
        <v>7850</v>
      </c>
      <c r="D219" s="12" t="s">
        <v>229</v>
      </c>
      <c r="E219" s="67"/>
      <c r="F219" s="75"/>
      <c r="G219" s="48">
        <f t="shared" si="7"/>
        <v>0</v>
      </c>
      <c r="H219" s="18" t="s">
        <v>368</v>
      </c>
      <c r="I219" s="24"/>
      <c r="J219" s="66"/>
      <c r="K219" s="29"/>
      <c r="L219" s="29"/>
      <c r="M219" s="29"/>
      <c r="R219" s="25"/>
    </row>
    <row r="220" spans="1:13" ht="15" customHeight="1">
      <c r="A220" s="12">
        <v>7859</v>
      </c>
      <c r="C220" s="12">
        <v>7859</v>
      </c>
      <c r="D220" s="12" t="s">
        <v>230</v>
      </c>
      <c r="E220" s="67"/>
      <c r="F220" s="75"/>
      <c r="G220" s="48">
        <f t="shared" si="7"/>
        <v>0</v>
      </c>
      <c r="H220" s="18" t="s">
        <v>368</v>
      </c>
      <c r="I220" s="23"/>
      <c r="J220" s="66"/>
      <c r="K220" s="29"/>
      <c r="L220" s="29"/>
      <c r="M220" s="29"/>
    </row>
    <row r="221" spans="1:13" ht="15" customHeight="1">
      <c r="A221" s="12">
        <v>7870</v>
      </c>
      <c r="B221" s="12">
        <v>787</v>
      </c>
      <c r="C221" s="12">
        <v>7870</v>
      </c>
      <c r="D221" s="12" t="s">
        <v>231</v>
      </c>
      <c r="E221" s="67"/>
      <c r="F221" s="75"/>
      <c r="G221" s="48">
        <f t="shared" si="7"/>
        <v>0</v>
      </c>
      <c r="H221" s="18" t="s">
        <v>368</v>
      </c>
      <c r="I221" s="24"/>
      <c r="J221" s="66"/>
      <c r="K221" s="29"/>
      <c r="L221" s="29"/>
      <c r="M221" s="29"/>
    </row>
    <row r="222" spans="1:18" s="25" customFormat="1" ht="15" customHeight="1">
      <c r="A222" s="12">
        <v>7879</v>
      </c>
      <c r="B222" s="12"/>
      <c r="C222" s="12">
        <v>7879</v>
      </c>
      <c r="D222" s="12" t="s">
        <v>232</v>
      </c>
      <c r="E222" s="67"/>
      <c r="F222" s="75"/>
      <c r="G222" s="48">
        <f t="shared" si="7"/>
        <v>0</v>
      </c>
      <c r="H222" s="18" t="s">
        <v>368</v>
      </c>
      <c r="I222" s="23"/>
      <c r="J222" s="66"/>
      <c r="K222" s="29"/>
      <c r="L222" s="29"/>
      <c r="M222" s="29"/>
      <c r="P222"/>
      <c r="Q222"/>
      <c r="R222"/>
    </row>
    <row r="223" spans="1:13" ht="15" customHeight="1">
      <c r="A223" s="12">
        <v>7880</v>
      </c>
      <c r="B223" s="12">
        <v>788</v>
      </c>
      <c r="C223" s="12">
        <v>7880</v>
      </c>
      <c r="D223" s="12" t="s">
        <v>233</v>
      </c>
      <c r="E223" s="67"/>
      <c r="F223" s="75"/>
      <c r="G223" s="48">
        <f t="shared" si="7"/>
        <v>0</v>
      </c>
      <c r="H223" s="18" t="s">
        <v>368</v>
      </c>
      <c r="J223" s="66"/>
      <c r="K223" s="29"/>
      <c r="L223" s="29"/>
      <c r="M223" s="29"/>
    </row>
    <row r="224" spans="1:13" ht="15" customHeight="1">
      <c r="A224" s="12">
        <v>7890</v>
      </c>
      <c r="B224" s="12">
        <v>789</v>
      </c>
      <c r="C224" s="12">
        <v>7890</v>
      </c>
      <c r="D224" s="12" t="s">
        <v>234</v>
      </c>
      <c r="E224" s="67"/>
      <c r="F224" s="75"/>
      <c r="G224" s="48">
        <f t="shared" si="7"/>
        <v>0</v>
      </c>
      <c r="H224" s="15" t="s">
        <v>368</v>
      </c>
      <c r="I224" s="13"/>
      <c r="J224" s="66"/>
      <c r="K224" s="29"/>
      <c r="L224" s="29"/>
      <c r="M224" s="29"/>
    </row>
    <row r="225" spans="1:10" ht="15" customHeight="1">
      <c r="A225" s="13">
        <v>7900</v>
      </c>
      <c r="B225" s="12">
        <v>790</v>
      </c>
      <c r="C225" s="12">
        <v>7900</v>
      </c>
      <c r="D225" s="13" t="s">
        <v>235</v>
      </c>
      <c r="E225" s="67"/>
      <c r="F225" s="75"/>
      <c r="G225" s="48">
        <f t="shared" si="7"/>
        <v>0</v>
      </c>
      <c r="H225" s="15" t="s">
        <v>368</v>
      </c>
      <c r="I225" s="15"/>
      <c r="J225" s="66" t="s">
        <v>400</v>
      </c>
    </row>
    <row r="226" spans="1:10" ht="15" customHeight="1">
      <c r="A226" s="13">
        <v>80</v>
      </c>
      <c r="B226" s="13"/>
      <c r="C226" s="13"/>
      <c r="D226" s="13" t="s">
        <v>118</v>
      </c>
      <c r="E226" s="72"/>
      <c r="F226" s="74"/>
      <c r="G226" s="48">
        <f t="shared" si="7"/>
        <v>0</v>
      </c>
      <c r="H226" s="18" t="s">
        <v>245</v>
      </c>
      <c r="I226" s="23"/>
      <c r="J226" s="66"/>
    </row>
    <row r="227" spans="1:10" ht="15" customHeight="1">
      <c r="A227" s="12">
        <v>8050</v>
      </c>
      <c r="B227" s="12">
        <v>805</v>
      </c>
      <c r="C227" s="12">
        <v>8050</v>
      </c>
      <c r="D227" s="12" t="s">
        <v>236</v>
      </c>
      <c r="E227" s="67"/>
      <c r="F227" s="67"/>
      <c r="G227" s="48">
        <f t="shared" si="7"/>
        <v>0</v>
      </c>
      <c r="H227" s="18" t="s">
        <v>368</v>
      </c>
      <c r="J227" s="66"/>
    </row>
    <row r="228" spans="1:10" ht="15" customHeight="1">
      <c r="A228" s="12">
        <v>8060</v>
      </c>
      <c r="B228" s="12">
        <v>806</v>
      </c>
      <c r="C228" s="12">
        <v>8060</v>
      </c>
      <c r="D228" s="12" t="s">
        <v>237</v>
      </c>
      <c r="E228" s="67"/>
      <c r="F228" s="67"/>
      <c r="G228" s="48">
        <f t="shared" si="7"/>
        <v>0</v>
      </c>
      <c r="H228" s="18" t="s">
        <v>368</v>
      </c>
      <c r="J228" s="66"/>
    </row>
    <row r="229" spans="1:10" ht="15" customHeight="1">
      <c r="A229" s="12">
        <v>8090</v>
      </c>
      <c r="B229" s="12">
        <v>809</v>
      </c>
      <c r="C229" s="12">
        <v>8090</v>
      </c>
      <c r="D229" s="12" t="s">
        <v>238</v>
      </c>
      <c r="E229" s="67"/>
      <c r="F229" s="67"/>
      <c r="G229" s="48">
        <f t="shared" si="7"/>
        <v>0</v>
      </c>
      <c r="H229" s="18" t="s">
        <v>368</v>
      </c>
      <c r="I229" s="23"/>
      <c r="J229" s="66" t="s">
        <v>401</v>
      </c>
    </row>
    <row r="230" spans="1:10" ht="15" customHeight="1">
      <c r="A230" s="13">
        <v>81</v>
      </c>
      <c r="B230" s="13"/>
      <c r="C230" s="13"/>
      <c r="D230" s="13" t="s">
        <v>239</v>
      </c>
      <c r="E230" s="72"/>
      <c r="F230" s="72"/>
      <c r="G230" s="48">
        <f t="shared" si="7"/>
        <v>0</v>
      </c>
      <c r="H230" s="15"/>
      <c r="I230" s="13"/>
      <c r="J230" s="66"/>
    </row>
    <row r="231" spans="1:10" ht="15" customHeight="1">
      <c r="A231" s="12">
        <v>8140</v>
      </c>
      <c r="B231" s="12">
        <v>814</v>
      </c>
      <c r="C231" s="12">
        <v>8140</v>
      </c>
      <c r="D231" s="12" t="s">
        <v>73</v>
      </c>
      <c r="E231" s="67"/>
      <c r="F231" s="67"/>
      <c r="G231" s="48">
        <f t="shared" si="7"/>
        <v>0</v>
      </c>
      <c r="H231" s="15" t="s">
        <v>368</v>
      </c>
      <c r="I231" s="13"/>
      <c r="J231" s="66"/>
    </row>
    <row r="232" spans="1:13" ht="15" customHeight="1">
      <c r="A232" s="12">
        <v>8150</v>
      </c>
      <c r="B232" s="12">
        <v>815</v>
      </c>
      <c r="C232" s="12">
        <v>8150</v>
      </c>
      <c r="D232" s="12" t="s">
        <v>74</v>
      </c>
      <c r="E232" s="67"/>
      <c r="F232" s="67"/>
      <c r="G232" s="48">
        <f t="shared" si="7"/>
        <v>0</v>
      </c>
      <c r="H232" s="15" t="s">
        <v>368</v>
      </c>
      <c r="I232" s="15"/>
      <c r="J232" s="66"/>
      <c r="M232" s="29"/>
    </row>
    <row r="233" spans="1:10" ht="15" customHeight="1">
      <c r="A233" s="12">
        <v>8160</v>
      </c>
      <c r="B233" s="12">
        <v>816</v>
      </c>
      <c r="C233" s="12">
        <v>8160</v>
      </c>
      <c r="D233" s="12" t="s">
        <v>75</v>
      </c>
      <c r="E233" s="67"/>
      <c r="F233" s="67"/>
      <c r="G233" s="48">
        <f t="shared" si="7"/>
        <v>0</v>
      </c>
      <c r="H233" s="18" t="s">
        <v>368</v>
      </c>
      <c r="J233" s="66" t="s">
        <v>291</v>
      </c>
    </row>
    <row r="234" spans="1:10" ht="15" customHeight="1">
      <c r="A234" s="13">
        <v>83</v>
      </c>
      <c r="B234" s="12">
        <v>830</v>
      </c>
      <c r="C234" s="12">
        <v>8300</v>
      </c>
      <c r="D234" s="13" t="s">
        <v>240</v>
      </c>
      <c r="E234" s="67"/>
      <c r="F234" s="67"/>
      <c r="G234" s="48">
        <f t="shared" si="7"/>
        <v>0</v>
      </c>
      <c r="H234" s="18" t="s">
        <v>368</v>
      </c>
      <c r="J234" s="66"/>
    </row>
    <row r="235" spans="1:10" ht="15" customHeight="1">
      <c r="A235" s="13">
        <v>84</v>
      </c>
      <c r="B235" s="12">
        <v>840</v>
      </c>
      <c r="C235" s="12">
        <v>8400</v>
      </c>
      <c r="D235" s="13" t="s">
        <v>120</v>
      </c>
      <c r="E235" s="67"/>
      <c r="F235" s="67"/>
      <c r="G235" s="48">
        <f t="shared" si="7"/>
        <v>0</v>
      </c>
      <c r="H235" s="18" t="s">
        <v>368</v>
      </c>
      <c r="J235" s="66"/>
    </row>
    <row r="236" spans="1:10" ht="15" customHeight="1">
      <c r="A236" s="13">
        <v>85</v>
      </c>
      <c r="B236" s="12">
        <v>850</v>
      </c>
      <c r="C236" s="12">
        <v>8500</v>
      </c>
      <c r="D236" s="13" t="s">
        <v>119</v>
      </c>
      <c r="E236" s="67"/>
      <c r="F236" s="67"/>
      <c r="G236" s="48">
        <f t="shared" si="7"/>
        <v>0</v>
      </c>
      <c r="H236" s="18" t="s">
        <v>368</v>
      </c>
      <c r="J236" s="66"/>
    </row>
    <row r="237" spans="5:10" ht="4.5" customHeight="1">
      <c r="E237" s="72"/>
      <c r="F237" s="72"/>
      <c r="G237" s="48">
        <f t="shared" si="7"/>
        <v>0</v>
      </c>
      <c r="J237" s="66"/>
    </row>
    <row r="238" spans="1:10" ht="15" customHeight="1">
      <c r="A238" s="13">
        <v>87</v>
      </c>
      <c r="D238" s="13" t="s">
        <v>76</v>
      </c>
      <c r="E238" s="72"/>
      <c r="F238" s="72"/>
      <c r="G238" s="48">
        <f t="shared" si="7"/>
        <v>0</v>
      </c>
      <c r="J238" s="66"/>
    </row>
    <row r="239" spans="1:10" ht="15" customHeight="1">
      <c r="A239" s="13">
        <v>8710</v>
      </c>
      <c r="B239" s="12">
        <v>871</v>
      </c>
      <c r="C239" s="12">
        <v>8710</v>
      </c>
      <c r="D239" s="12" t="s">
        <v>77</v>
      </c>
      <c r="E239" s="67"/>
      <c r="F239" s="67"/>
      <c r="G239" s="48">
        <f t="shared" si="7"/>
        <v>0</v>
      </c>
      <c r="H239" s="15" t="s">
        <v>368</v>
      </c>
      <c r="I239" s="34"/>
      <c r="J239" s="66"/>
    </row>
    <row r="240" spans="5:16" ht="4.5" customHeight="1">
      <c r="E240" s="72"/>
      <c r="F240" s="72"/>
      <c r="G240" s="48">
        <f t="shared" si="7"/>
        <v>0</v>
      </c>
      <c r="H240" s="15"/>
      <c r="I240" s="34"/>
      <c r="J240" s="66"/>
      <c r="P240" s="29"/>
    </row>
    <row r="241" spans="1:16" ht="15" customHeight="1">
      <c r="A241" s="13">
        <v>88</v>
      </c>
      <c r="B241" s="13"/>
      <c r="C241" s="13"/>
      <c r="D241" s="13" t="s">
        <v>241</v>
      </c>
      <c r="E241" s="72"/>
      <c r="F241" s="72"/>
      <c r="G241" s="48">
        <f t="shared" si="7"/>
        <v>0</v>
      </c>
      <c r="H241" s="15"/>
      <c r="I241" s="13"/>
      <c r="J241" s="66"/>
      <c r="P241" s="29"/>
    </row>
    <row r="242" spans="1:17" ht="15" customHeight="1">
      <c r="A242" s="12">
        <v>8800</v>
      </c>
      <c r="B242" s="12">
        <v>880</v>
      </c>
      <c r="C242" s="12">
        <v>8800</v>
      </c>
      <c r="D242" s="12" t="s">
        <v>242</v>
      </c>
      <c r="E242" s="67"/>
      <c r="F242" s="67"/>
      <c r="G242" s="48">
        <f t="shared" si="7"/>
        <v>0</v>
      </c>
      <c r="H242" s="15" t="s">
        <v>368</v>
      </c>
      <c r="I242" s="33"/>
      <c r="J242" s="66"/>
      <c r="P242" s="29"/>
      <c r="Q242" s="29"/>
    </row>
    <row r="243" spans="4:18" ht="15" customHeight="1">
      <c r="D243" s="12" t="s">
        <v>243</v>
      </c>
      <c r="E243" s="67"/>
      <c r="F243" s="67"/>
      <c r="G243" s="48">
        <f t="shared" si="7"/>
        <v>0</v>
      </c>
      <c r="H243" s="18" t="s">
        <v>368</v>
      </c>
      <c r="I243" s="26"/>
      <c r="J243" s="66"/>
      <c r="P243" s="29"/>
      <c r="Q243" s="29"/>
      <c r="R243" s="29"/>
    </row>
    <row r="244" spans="1:18" ht="15" customHeight="1">
      <c r="A244" s="62"/>
      <c r="B244" s="62"/>
      <c r="C244" s="62"/>
      <c r="D244" s="63" t="s">
        <v>265</v>
      </c>
      <c r="E244" s="105"/>
      <c r="F244" s="74"/>
      <c r="G244" s="48">
        <f t="shared" si="7"/>
        <v>0</v>
      </c>
      <c r="H244" s="85"/>
      <c r="I244" s="13"/>
      <c r="J244" s="66"/>
      <c r="P244" s="29"/>
      <c r="Q244" s="29"/>
      <c r="R244" s="29"/>
    </row>
    <row r="245" spans="1:18" ht="14.25" customHeight="1">
      <c r="A245" s="80"/>
      <c r="B245" s="80"/>
      <c r="C245" s="80"/>
      <c r="D245" s="80"/>
      <c r="E245" s="77"/>
      <c r="F245" s="74"/>
      <c r="G245" s="48">
        <v>0</v>
      </c>
      <c r="H245" s="85" t="s">
        <v>245</v>
      </c>
      <c r="I245" s="15"/>
      <c r="J245" s="66"/>
      <c r="P245" s="29"/>
      <c r="Q245" s="29"/>
      <c r="R245" s="29"/>
    </row>
    <row r="246" spans="1:13" s="29" customFormat="1" ht="14.25" customHeight="1">
      <c r="A246" s="81"/>
      <c r="B246" s="81"/>
      <c r="C246" s="81"/>
      <c r="D246" s="81"/>
      <c r="E246" s="106"/>
      <c r="F246" s="74"/>
      <c r="G246" s="48">
        <f aca="true" t="shared" si="8" ref="G246:G276">+E246+F246</f>
        <v>0</v>
      </c>
      <c r="H246" s="85" t="s">
        <v>245</v>
      </c>
      <c r="I246" s="34"/>
      <c r="J246" s="66"/>
      <c r="K246" s="25"/>
      <c r="L246" s="25"/>
      <c r="M246"/>
    </row>
    <row r="247" spans="1:13" s="29" customFormat="1" ht="14.25" customHeight="1">
      <c r="A247" s="81"/>
      <c r="B247" s="81"/>
      <c r="C247" s="81"/>
      <c r="D247" s="82"/>
      <c r="E247" s="106"/>
      <c r="F247" s="74"/>
      <c r="G247" s="48">
        <f t="shared" si="8"/>
        <v>0</v>
      </c>
      <c r="H247" s="86" t="s">
        <v>245</v>
      </c>
      <c r="I247" s="24"/>
      <c r="J247" s="66"/>
      <c r="K247"/>
      <c r="L247"/>
      <c r="M247"/>
    </row>
    <row r="248" spans="1:13" s="29" customFormat="1" ht="14.25" customHeight="1" hidden="1">
      <c r="A248" s="83"/>
      <c r="B248" s="83"/>
      <c r="C248" s="83"/>
      <c r="D248" s="83"/>
      <c r="E248" s="77"/>
      <c r="F248" s="74"/>
      <c r="G248" s="48">
        <f t="shared" si="8"/>
        <v>0</v>
      </c>
      <c r="H248" s="86"/>
      <c r="I248" s="24"/>
      <c r="J248" s="66"/>
      <c r="K248"/>
      <c r="L248"/>
      <c r="M248"/>
    </row>
    <row r="249" spans="1:17" s="29" customFormat="1" ht="14.25" customHeight="1" hidden="1">
      <c r="A249" s="80"/>
      <c r="B249" s="80"/>
      <c r="C249" s="80"/>
      <c r="D249" s="80"/>
      <c r="E249" s="77"/>
      <c r="F249" s="74"/>
      <c r="G249" s="48">
        <f t="shared" si="8"/>
        <v>0</v>
      </c>
      <c r="H249" s="86" t="s">
        <v>245</v>
      </c>
      <c r="I249" s="24"/>
      <c r="J249" s="16"/>
      <c r="K249" s="16"/>
      <c r="L249" s="16"/>
      <c r="M249" s="16"/>
      <c r="P249" s="25"/>
      <c r="Q249"/>
    </row>
    <row r="250" spans="1:17" s="29" customFormat="1" ht="15" customHeight="1" hidden="1">
      <c r="A250" s="83"/>
      <c r="B250" s="83"/>
      <c r="C250" s="83"/>
      <c r="D250" s="83"/>
      <c r="E250" s="77"/>
      <c r="F250" s="74"/>
      <c r="G250" s="48">
        <f t="shared" si="8"/>
        <v>0</v>
      </c>
      <c r="H250" s="86"/>
      <c r="I250" s="24"/>
      <c r="J250"/>
      <c r="K250"/>
      <c r="L250"/>
      <c r="M250"/>
      <c r="P250"/>
      <c r="Q250"/>
    </row>
    <row r="251" spans="1:18" s="29" customFormat="1" ht="15" customHeight="1" hidden="1">
      <c r="A251" s="84"/>
      <c r="B251" s="84"/>
      <c r="C251" s="84"/>
      <c r="D251" s="84"/>
      <c r="E251" s="77"/>
      <c r="F251" s="74"/>
      <c r="G251" s="48">
        <f t="shared" si="8"/>
        <v>0</v>
      </c>
      <c r="H251" s="86"/>
      <c r="I251" s="24"/>
      <c r="J251"/>
      <c r="K251"/>
      <c r="L251"/>
      <c r="M251"/>
      <c r="P251"/>
      <c r="Q251"/>
      <c r="R251"/>
    </row>
    <row r="252" spans="1:19" s="29" customFormat="1" ht="15" customHeight="1" hidden="1">
      <c r="A252" s="80"/>
      <c r="B252" s="83"/>
      <c r="C252" s="83"/>
      <c r="D252" s="80"/>
      <c r="E252" s="77"/>
      <c r="F252" s="74"/>
      <c r="G252" s="48">
        <f t="shared" si="8"/>
        <v>0</v>
      </c>
      <c r="H252" s="86"/>
      <c r="I252" s="24"/>
      <c r="J252"/>
      <c r="K252"/>
      <c r="L252"/>
      <c r="M252"/>
      <c r="P252" s="16"/>
      <c r="Q252"/>
      <c r="R252"/>
      <c r="S252"/>
    </row>
    <row r="253" spans="1:19" s="29" customFormat="1" ht="15" customHeight="1" hidden="1">
      <c r="A253" s="84"/>
      <c r="B253" s="84"/>
      <c r="C253" s="84"/>
      <c r="D253" s="84"/>
      <c r="E253" s="77"/>
      <c r="F253" s="74"/>
      <c r="G253" s="48">
        <f t="shared" si="8"/>
        <v>0</v>
      </c>
      <c r="H253" s="86"/>
      <c r="I253" s="24"/>
      <c r="J253"/>
      <c r="K253"/>
      <c r="L253"/>
      <c r="M253"/>
      <c r="P253"/>
      <c r="Q253"/>
      <c r="R253"/>
      <c r="S253"/>
    </row>
    <row r="254" spans="1:19" s="29" customFormat="1" ht="15" customHeight="1" hidden="1">
      <c r="A254" s="84"/>
      <c r="B254" s="84"/>
      <c r="C254" s="84"/>
      <c r="D254" s="84"/>
      <c r="E254" s="77"/>
      <c r="F254" s="74"/>
      <c r="G254" s="48">
        <f t="shared" si="8"/>
        <v>0</v>
      </c>
      <c r="H254" s="86" t="s">
        <v>245</v>
      </c>
      <c r="I254" s="24"/>
      <c r="J254"/>
      <c r="K254"/>
      <c r="L254"/>
      <c r="M254"/>
      <c r="P254"/>
      <c r="Q254"/>
      <c r="R254"/>
      <c r="S254"/>
    </row>
    <row r="255" spans="1:8" ht="15" customHeight="1" hidden="1">
      <c r="A255" s="83"/>
      <c r="B255" s="83"/>
      <c r="C255" s="83"/>
      <c r="D255" s="83"/>
      <c r="E255" s="77"/>
      <c r="F255" s="74"/>
      <c r="G255" s="48">
        <f t="shared" si="8"/>
        <v>0</v>
      </c>
      <c r="H255" s="86"/>
    </row>
    <row r="256" spans="1:17" ht="15" customHeight="1" hidden="1">
      <c r="A256" s="83"/>
      <c r="B256" s="83"/>
      <c r="C256" s="83"/>
      <c r="D256" s="83"/>
      <c r="E256" s="77"/>
      <c r="F256" s="74"/>
      <c r="G256" s="48">
        <f t="shared" si="8"/>
        <v>0</v>
      </c>
      <c r="H256" s="86"/>
      <c r="Q256" s="29"/>
    </row>
    <row r="257" spans="1:9" ht="15" customHeight="1" hidden="1">
      <c r="A257" s="83"/>
      <c r="B257" s="83"/>
      <c r="C257" s="83"/>
      <c r="D257" s="83"/>
      <c r="E257" s="78"/>
      <c r="F257" s="74"/>
      <c r="G257" s="48">
        <f t="shared" si="8"/>
        <v>0</v>
      </c>
      <c r="H257" s="85"/>
      <c r="I257" s="15"/>
    </row>
    <row r="258" spans="1:18" ht="15" customHeight="1" hidden="1">
      <c r="A258" s="83"/>
      <c r="B258" s="83"/>
      <c r="C258" s="83"/>
      <c r="D258" s="83"/>
      <c r="E258" s="78"/>
      <c r="F258" s="74"/>
      <c r="G258" s="48">
        <f t="shared" si="8"/>
        <v>0</v>
      </c>
      <c r="H258" s="85"/>
      <c r="I258" s="13"/>
      <c r="R258" s="29"/>
    </row>
    <row r="259" spans="1:19" ht="15" customHeight="1" hidden="1">
      <c r="A259" s="83"/>
      <c r="B259" s="83"/>
      <c r="C259" s="83"/>
      <c r="D259" s="83"/>
      <c r="E259" s="77"/>
      <c r="F259" s="74"/>
      <c r="G259" s="48">
        <f t="shared" si="8"/>
        <v>0</v>
      </c>
      <c r="H259" s="86"/>
      <c r="S259" s="29"/>
    </row>
    <row r="260" spans="1:9" ht="15" customHeight="1" hidden="1">
      <c r="A260" s="83"/>
      <c r="B260" s="83"/>
      <c r="C260" s="83"/>
      <c r="D260" s="83"/>
      <c r="E260" s="78"/>
      <c r="F260" s="74"/>
      <c r="G260" s="48">
        <f t="shared" si="8"/>
        <v>0</v>
      </c>
      <c r="H260" s="85"/>
      <c r="I260" s="13"/>
    </row>
    <row r="261" spans="1:8" ht="15" customHeight="1" hidden="1">
      <c r="A261" s="83"/>
      <c r="B261" s="83"/>
      <c r="C261" s="83"/>
      <c r="D261" s="83"/>
      <c r="E261" s="77"/>
      <c r="F261" s="74"/>
      <c r="G261" s="48">
        <f t="shared" si="8"/>
        <v>0</v>
      </c>
      <c r="H261" s="86"/>
    </row>
    <row r="262" spans="1:19" s="29" customFormat="1" ht="15" customHeight="1" hidden="1">
      <c r="A262" s="84"/>
      <c r="B262" s="84"/>
      <c r="C262" s="84"/>
      <c r="D262" s="84"/>
      <c r="E262" s="77"/>
      <c r="F262" s="74"/>
      <c r="G262" s="48">
        <f t="shared" si="8"/>
        <v>0</v>
      </c>
      <c r="H262" s="86"/>
      <c r="I262" s="24"/>
      <c r="J262"/>
      <c r="K262"/>
      <c r="L262"/>
      <c r="M262"/>
      <c r="P262"/>
      <c r="Q262"/>
      <c r="R262"/>
      <c r="S262"/>
    </row>
    <row r="263" spans="1:9" ht="15" customHeight="1" hidden="1">
      <c r="A263" s="83"/>
      <c r="B263" s="83"/>
      <c r="C263" s="83"/>
      <c r="D263" s="83"/>
      <c r="E263" s="77"/>
      <c r="F263" s="74"/>
      <c r="G263" s="48">
        <f t="shared" si="8"/>
        <v>0</v>
      </c>
      <c r="H263" s="86"/>
      <c r="I263" s="23"/>
    </row>
    <row r="264" spans="1:8" ht="15" customHeight="1" hidden="1">
      <c r="A264" s="83"/>
      <c r="B264" s="83"/>
      <c r="C264" s="83"/>
      <c r="D264" s="83"/>
      <c r="E264" s="77"/>
      <c r="F264" s="74"/>
      <c r="G264" s="48">
        <f t="shared" si="8"/>
        <v>0</v>
      </c>
      <c r="H264" s="86"/>
    </row>
    <row r="265" spans="1:9" ht="15" customHeight="1" hidden="1">
      <c r="A265" s="83"/>
      <c r="B265" s="83"/>
      <c r="C265" s="83"/>
      <c r="D265" s="83"/>
      <c r="E265" s="78"/>
      <c r="F265" s="74"/>
      <c r="G265" s="48">
        <f t="shared" si="8"/>
        <v>0</v>
      </c>
      <c r="H265" s="85"/>
      <c r="I265" s="13"/>
    </row>
    <row r="266" spans="1:8" ht="15" customHeight="1" hidden="1">
      <c r="A266" s="83"/>
      <c r="B266" s="83"/>
      <c r="C266" s="83"/>
      <c r="D266" s="83"/>
      <c r="E266" s="77"/>
      <c r="F266" s="74"/>
      <c r="G266" s="48">
        <f t="shared" si="8"/>
        <v>0</v>
      </c>
      <c r="H266" s="86"/>
    </row>
    <row r="267" spans="1:8" ht="15" customHeight="1" hidden="1">
      <c r="A267" s="83"/>
      <c r="B267" s="83"/>
      <c r="C267" s="83"/>
      <c r="D267" s="83"/>
      <c r="E267" s="77"/>
      <c r="F267" s="74"/>
      <c r="G267" s="48">
        <f t="shared" si="8"/>
        <v>0</v>
      </c>
      <c r="H267" s="86"/>
    </row>
    <row r="268" spans="1:8" ht="15" customHeight="1" hidden="1">
      <c r="A268" s="83"/>
      <c r="B268" s="83"/>
      <c r="C268" s="83"/>
      <c r="D268" s="83"/>
      <c r="E268" s="77"/>
      <c r="F268" s="74"/>
      <c r="G268" s="48">
        <f t="shared" si="8"/>
        <v>0</v>
      </c>
      <c r="H268" s="86"/>
    </row>
    <row r="269" spans="1:9" ht="15" customHeight="1" hidden="1">
      <c r="A269" s="83"/>
      <c r="B269" s="83"/>
      <c r="C269" s="83"/>
      <c r="D269" s="83"/>
      <c r="E269" s="78"/>
      <c r="F269" s="74"/>
      <c r="G269" s="48">
        <f t="shared" si="8"/>
        <v>0</v>
      </c>
      <c r="H269" s="85"/>
      <c r="I269" s="13"/>
    </row>
    <row r="270" spans="1:8" ht="15" customHeight="1" hidden="1">
      <c r="A270" s="83"/>
      <c r="B270" s="83"/>
      <c r="C270" s="83"/>
      <c r="D270" s="83"/>
      <c r="E270" s="77"/>
      <c r="F270" s="74"/>
      <c r="G270" s="48">
        <f t="shared" si="8"/>
        <v>0</v>
      </c>
      <c r="H270" s="86"/>
    </row>
    <row r="271" spans="1:9" ht="15" customHeight="1" hidden="1">
      <c r="A271" s="83"/>
      <c r="B271" s="83"/>
      <c r="C271" s="83"/>
      <c r="D271" s="83"/>
      <c r="E271" s="78"/>
      <c r="F271" s="74"/>
      <c r="G271" s="48">
        <f t="shared" si="8"/>
        <v>0</v>
      </c>
      <c r="H271" s="85"/>
      <c r="I271" s="13"/>
    </row>
    <row r="272" spans="1:9" ht="15" customHeight="1" hidden="1">
      <c r="A272" s="83"/>
      <c r="B272" s="83"/>
      <c r="C272" s="83"/>
      <c r="D272" s="83"/>
      <c r="E272" s="78"/>
      <c r="F272" s="74"/>
      <c r="G272" s="48">
        <f t="shared" si="8"/>
        <v>0</v>
      </c>
      <c r="H272" s="85"/>
      <c r="I272" s="13"/>
    </row>
    <row r="273" spans="1:17" ht="15" customHeight="1" hidden="1">
      <c r="A273" s="83"/>
      <c r="B273" s="83"/>
      <c r="C273" s="83"/>
      <c r="D273" s="83"/>
      <c r="E273" s="78"/>
      <c r="F273" s="74"/>
      <c r="G273" s="48">
        <f t="shared" si="8"/>
        <v>0</v>
      </c>
      <c r="H273" s="85"/>
      <c r="I273" s="13"/>
      <c r="Q273" s="25"/>
    </row>
    <row r="274" spans="1:8" ht="15" customHeight="1" hidden="1">
      <c r="A274" s="83"/>
      <c r="B274" s="83"/>
      <c r="C274" s="83"/>
      <c r="D274" s="83"/>
      <c r="E274" s="77"/>
      <c r="F274" s="74"/>
      <c r="G274" s="48">
        <f t="shared" si="8"/>
        <v>0</v>
      </c>
      <c r="H274" s="86"/>
    </row>
    <row r="275" spans="1:18" ht="15" customHeight="1" hidden="1">
      <c r="A275" s="83"/>
      <c r="B275" s="83"/>
      <c r="C275" s="83"/>
      <c r="D275" s="83"/>
      <c r="E275" s="78"/>
      <c r="F275" s="74"/>
      <c r="G275" s="48">
        <f t="shared" si="8"/>
        <v>0</v>
      </c>
      <c r="H275" s="85"/>
      <c r="I275" s="13"/>
      <c r="R275" s="25"/>
    </row>
    <row r="276" spans="1:19" ht="15" customHeight="1" hidden="1">
      <c r="A276" s="83"/>
      <c r="B276" s="83"/>
      <c r="C276" s="83"/>
      <c r="D276" s="83"/>
      <c r="E276" s="77"/>
      <c r="F276" s="74"/>
      <c r="G276" s="48">
        <f t="shared" si="8"/>
        <v>0</v>
      </c>
      <c r="H276" s="86"/>
      <c r="I276" s="18"/>
      <c r="Q276" s="16"/>
      <c r="S276" s="25"/>
    </row>
    <row r="277" spans="1:9" ht="15" customHeight="1" hidden="1">
      <c r="A277" s="83"/>
      <c r="B277" s="83"/>
      <c r="C277" s="83"/>
      <c r="D277" s="83"/>
      <c r="E277" s="72"/>
      <c r="F277" s="74"/>
      <c r="H277" s="86"/>
      <c r="I277" s="18"/>
    </row>
    <row r="278" spans="1:18" ht="15" customHeight="1">
      <c r="A278" s="13"/>
      <c r="B278" s="13"/>
      <c r="C278" s="13"/>
      <c r="D278" s="13" t="s">
        <v>281</v>
      </c>
      <c r="E278" s="45">
        <f>SUM(E7:E277)</f>
        <v>0</v>
      </c>
      <c r="F278" s="45">
        <f>SUM(F7:F277)</f>
        <v>0</v>
      </c>
      <c r="G278" s="45">
        <f>SUM(G7:G277)</f>
        <v>0</v>
      </c>
      <c r="H278" s="15"/>
      <c r="I278" s="13"/>
      <c r="R278" s="16"/>
    </row>
    <row r="279" spans="1:19" s="25" customFormat="1" ht="5.25" customHeight="1">
      <c r="A279" s="13"/>
      <c r="B279" s="13"/>
      <c r="C279" s="13"/>
      <c r="D279" s="13"/>
      <c r="E279" s="45"/>
      <c r="F279" s="48"/>
      <c r="G279" s="43"/>
      <c r="H279" s="15"/>
      <c r="I279" s="13"/>
      <c r="J279"/>
      <c r="K279"/>
      <c r="L279"/>
      <c r="M279"/>
      <c r="P279"/>
      <c r="Q279"/>
      <c r="R279"/>
      <c r="S279" s="16"/>
    </row>
    <row r="280" spans="1:9" ht="15" customHeight="1" hidden="1">
      <c r="A280" s="13"/>
      <c r="B280" s="13"/>
      <c r="C280" s="13"/>
      <c r="D280" s="13"/>
      <c r="E280" s="45"/>
      <c r="H280" s="15"/>
      <c r="I280" s="13"/>
    </row>
    <row r="281" spans="1:9" ht="15" customHeight="1" hidden="1">
      <c r="A281" s="13"/>
      <c r="B281" s="13"/>
      <c r="C281" s="13"/>
      <c r="D281" s="13"/>
      <c r="E281" s="45"/>
      <c r="H281" s="15"/>
      <c r="I281" s="13"/>
    </row>
    <row r="282" spans="1:19" s="16" customFormat="1" ht="15" customHeight="1" hidden="1">
      <c r="A282" s="13"/>
      <c r="B282" s="13"/>
      <c r="C282" s="13"/>
      <c r="D282" s="13"/>
      <c r="E282" s="45"/>
      <c r="F282" s="48"/>
      <c r="G282" s="43"/>
      <c r="H282" s="15"/>
      <c r="I282" s="13"/>
      <c r="J282"/>
      <c r="K282"/>
      <c r="L282"/>
      <c r="M282"/>
      <c r="P282"/>
      <c r="Q282"/>
      <c r="R282"/>
      <c r="S282"/>
    </row>
    <row r="283" ht="15" customHeight="1" hidden="1"/>
    <row r="284" ht="15" customHeight="1" hidden="1"/>
    <row r="285" ht="15" customHeight="1" hidden="1"/>
    <row r="286" ht="15" customHeight="1" hidden="1">
      <c r="A286" s="95" t="s">
        <v>310</v>
      </c>
    </row>
    <row r="287" ht="15" customHeight="1" hidden="1">
      <c r="A287" s="95"/>
    </row>
    <row r="288" ht="15" customHeight="1" hidden="1">
      <c r="A288" s="95" t="s">
        <v>406</v>
      </c>
    </row>
    <row r="289" ht="15" customHeight="1" hidden="1">
      <c r="A289" s="95" t="s">
        <v>82</v>
      </c>
    </row>
    <row r="290" ht="15" customHeight="1" hidden="1">
      <c r="A290" s="95" t="s">
        <v>38</v>
      </c>
    </row>
    <row r="291" ht="15" customHeight="1" hidden="1">
      <c r="A291" s="95" t="s">
        <v>39</v>
      </c>
    </row>
    <row r="292" ht="15" customHeight="1" hidden="1">
      <c r="A292" s="95" t="s">
        <v>304</v>
      </c>
    </row>
    <row r="293" ht="15" customHeight="1" hidden="1">
      <c r="A293" s="95" t="s">
        <v>305</v>
      </c>
    </row>
    <row r="294" ht="15" customHeight="1" hidden="1">
      <c r="A294" s="95" t="s">
        <v>40</v>
      </c>
    </row>
    <row r="295" ht="15" customHeight="1" hidden="1">
      <c r="A295" s="95" t="s">
        <v>117</v>
      </c>
    </row>
    <row r="296" ht="15" customHeight="1" hidden="1">
      <c r="A296" s="95" t="s">
        <v>405</v>
      </c>
    </row>
    <row r="297" ht="15" customHeight="1" hidden="1">
      <c r="A297" s="95" t="s">
        <v>41</v>
      </c>
    </row>
    <row r="298" ht="15" customHeight="1" hidden="1">
      <c r="A298" s="95" t="s">
        <v>42</v>
      </c>
    </row>
    <row r="299" ht="15" customHeight="1" hidden="1">
      <c r="A299" s="96" t="s">
        <v>368</v>
      </c>
    </row>
    <row r="300" ht="15" customHeight="1" hidden="1">
      <c r="A300" s="96" t="s">
        <v>44</v>
      </c>
    </row>
    <row r="301" ht="15" customHeight="1" hidden="1">
      <c r="A301" s="96" t="s">
        <v>45</v>
      </c>
    </row>
    <row r="302" ht="15" customHeight="1" hidden="1">
      <c r="A302" s="96" t="s">
        <v>12</v>
      </c>
    </row>
    <row r="303" ht="15" customHeight="1" hidden="1">
      <c r="A303" s="96" t="s">
        <v>170</v>
      </c>
    </row>
    <row r="304" ht="15" customHeight="1" hidden="1">
      <c r="A304" s="96" t="s">
        <v>404</v>
      </c>
    </row>
    <row r="305" ht="15" customHeight="1" hidden="1">
      <c r="A305" s="96" t="s">
        <v>247</v>
      </c>
    </row>
    <row r="306" ht="15" customHeight="1" hidden="1">
      <c r="A306" s="96" t="s">
        <v>114</v>
      </c>
    </row>
    <row r="307" ht="15" customHeight="1" hidden="1">
      <c r="A307" s="96" t="s">
        <v>300</v>
      </c>
    </row>
    <row r="308" ht="15" customHeight="1" hidden="1">
      <c r="A308" s="96" t="s">
        <v>365</v>
      </c>
    </row>
    <row r="309" ht="12.75" hidden="1">
      <c r="A309" s="96" t="s">
        <v>306</v>
      </c>
    </row>
    <row r="310" ht="12.75" hidden="1">
      <c r="A310" s="96" t="s">
        <v>307</v>
      </c>
    </row>
    <row r="311" ht="12.75" hidden="1">
      <c r="A311" s="96" t="s">
        <v>308</v>
      </c>
    </row>
    <row r="312" ht="12.75" hidden="1">
      <c r="A312" s="96" t="s">
        <v>309</v>
      </c>
    </row>
    <row r="313" ht="12.75" hidden="1">
      <c r="A313" s="96">
        <v>15</v>
      </c>
    </row>
    <row r="314" ht="12.75" hidden="1"/>
    <row r="315" ht="12.75" hidden="1"/>
    <row r="316" ht="11.25">
      <c r="D316" s="15" t="s">
        <v>480</v>
      </c>
    </row>
    <row r="317" ht="7.5" customHeight="1"/>
    <row r="318" ht="11.25">
      <c r="D318" s="15" t="s">
        <v>479</v>
      </c>
    </row>
    <row r="319" spans="4:5" ht="11.25">
      <c r="D319" s="12" t="s">
        <v>476</v>
      </c>
      <c r="E319" s="67"/>
    </row>
    <row r="320" spans="4:5" ht="11.25">
      <c r="D320" s="12" t="s">
        <v>477</v>
      </c>
      <c r="E320" s="67"/>
    </row>
    <row r="321" spans="1:9" s="109" customFormat="1" ht="12.75">
      <c r="A321" s="15"/>
      <c r="B321" s="15"/>
      <c r="C321" s="15"/>
      <c r="D321" s="15" t="s">
        <v>478</v>
      </c>
      <c r="E321" s="110">
        <f>SUM(E319:E320)</f>
        <v>0</v>
      </c>
      <c r="F321" s="57"/>
      <c r="G321" s="57"/>
      <c r="H321" s="15"/>
      <c r="I321" s="15"/>
    </row>
    <row r="322" ht="7.5" customHeight="1"/>
    <row r="323" ht="12.75">
      <c r="D323" s="15" t="s">
        <v>481</v>
      </c>
    </row>
    <row r="324" spans="4:5" ht="12.75">
      <c r="D324" s="12" t="s">
        <v>482</v>
      </c>
      <c r="E324" s="67"/>
    </row>
    <row r="325" spans="4:5" ht="12.75">
      <c r="D325" s="12" t="s">
        <v>483</v>
      </c>
      <c r="E325" s="67"/>
    </row>
    <row r="326" spans="4:5" ht="12.75">
      <c r="D326" s="12" t="s">
        <v>484</v>
      </c>
      <c r="E326" s="67"/>
    </row>
    <row r="327" spans="1:9" s="109" customFormat="1" ht="12.75">
      <c r="A327" s="15"/>
      <c r="B327" s="15"/>
      <c r="C327" s="15"/>
      <c r="D327" s="15" t="s">
        <v>485</v>
      </c>
      <c r="E327" s="110">
        <f>SUM(E324:E326)</f>
        <v>0</v>
      </c>
      <c r="F327" s="57"/>
      <c r="G327" s="57"/>
      <c r="H327" s="15"/>
      <c r="I327" s="15"/>
    </row>
  </sheetData>
  <sheetProtection/>
  <printOptions horizontalCentered="1"/>
  <pageMargins left="0.1968503937007874" right="0.1968503937007874" top="0.15748031496062992" bottom="0.4330708661417323" header="0.2755905511811024" footer="0.2362204724409449"/>
  <pageSetup horizontalDpi="300" verticalDpi="300" orientation="landscape" paperSize="9" scale="90" r:id="rId2"/>
  <headerFooter alignWithMargins="0">
    <oddHeader>&amp;C&amp;14Økonomianalyse</oddHeader>
    <oddFooter>&amp;R&amp;8&amp;D  &amp;T  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/>
  <dimension ref="A1:I207"/>
  <sheetViews>
    <sheetView zoomScalePageLayoutView="0" workbookViewId="0" topLeftCell="A4">
      <selection activeCell="F17" sqref="F17"/>
    </sheetView>
  </sheetViews>
  <sheetFormatPr defaultColWidth="11.421875" defaultRowHeight="12.75"/>
  <cols>
    <col min="1" max="1" width="7.421875" style="0" customWidth="1"/>
    <col min="8" max="8" width="12.140625" style="0" customWidth="1"/>
    <col min="10" max="10" width="2.7109375" style="0" customWidth="1"/>
  </cols>
  <sheetData>
    <row r="1" ht="23.25">
      <c r="A1" s="46" t="s">
        <v>50</v>
      </c>
    </row>
    <row r="2" spans="1:9" ht="15.75">
      <c r="A2" s="54"/>
      <c r="B2" s="54"/>
      <c r="C2" s="54"/>
      <c r="D2" s="54"/>
      <c r="E2" s="54"/>
      <c r="F2" s="54"/>
      <c r="G2" s="54"/>
      <c r="H2" s="54"/>
      <c r="I2" s="54"/>
    </row>
    <row r="3" spans="1:9" ht="15.75">
      <c r="A3" s="92" t="s">
        <v>410</v>
      </c>
      <c r="B3" s="65"/>
      <c r="C3" s="65"/>
      <c r="D3" s="65"/>
      <c r="E3" s="65"/>
      <c r="F3" s="65"/>
      <c r="G3" s="65"/>
      <c r="H3" s="65"/>
      <c r="I3" s="54"/>
    </row>
    <row r="4" spans="1:9" ht="15.75">
      <c r="A4" s="100"/>
      <c r="B4" s="97"/>
      <c r="C4" s="97"/>
      <c r="D4" s="97"/>
      <c r="E4" s="97"/>
      <c r="F4" s="97"/>
      <c r="G4" s="97"/>
      <c r="H4" s="97"/>
      <c r="I4" s="54"/>
    </row>
    <row r="5" spans="1:9" ht="15.75">
      <c r="A5" s="54" t="s">
        <v>268</v>
      </c>
      <c r="B5" s="54"/>
      <c r="C5" s="54" t="s">
        <v>269</v>
      </c>
      <c r="D5" s="54"/>
      <c r="E5" s="54"/>
      <c r="F5" s="54"/>
      <c r="G5" s="54"/>
      <c r="H5" s="54"/>
      <c r="I5" s="54"/>
    </row>
    <row r="6" spans="1:9" ht="15.75">
      <c r="A6" s="54" t="s">
        <v>270</v>
      </c>
      <c r="B6" s="54"/>
      <c r="C6" s="54" t="s">
        <v>267</v>
      </c>
      <c r="D6" s="54"/>
      <c r="E6" s="54"/>
      <c r="F6" s="54"/>
      <c r="G6" s="54"/>
      <c r="H6" s="54"/>
      <c r="I6" s="54"/>
    </row>
    <row r="7" spans="1:9" ht="15.75">
      <c r="A7" s="54" t="s">
        <v>271</v>
      </c>
      <c r="B7" s="54"/>
      <c r="C7" s="54" t="s">
        <v>273</v>
      </c>
      <c r="D7" s="54"/>
      <c r="E7" s="54"/>
      <c r="F7" s="54"/>
      <c r="G7" s="54"/>
      <c r="H7" s="54"/>
      <c r="I7" s="54"/>
    </row>
    <row r="8" spans="1:9" ht="15.75">
      <c r="A8" s="54" t="s">
        <v>272</v>
      </c>
      <c r="B8" s="54"/>
      <c r="C8" s="54" t="s">
        <v>277</v>
      </c>
      <c r="D8" s="54"/>
      <c r="E8" s="54"/>
      <c r="F8" s="54"/>
      <c r="G8" s="54"/>
      <c r="H8" s="54"/>
      <c r="I8" s="54"/>
    </row>
    <row r="9" spans="1:9" ht="15.75">
      <c r="A9" s="54" t="s">
        <v>274</v>
      </c>
      <c r="B9" s="54"/>
      <c r="C9" s="54" t="s">
        <v>279</v>
      </c>
      <c r="D9" s="54"/>
      <c r="E9" s="54"/>
      <c r="F9" s="54"/>
      <c r="G9" s="54"/>
      <c r="H9" s="54"/>
      <c r="I9" s="54"/>
    </row>
    <row r="10" spans="1:9" ht="15.75" hidden="1">
      <c r="A10" s="54" t="s">
        <v>276</v>
      </c>
      <c r="B10" s="54"/>
      <c r="C10" s="54" t="s">
        <v>280</v>
      </c>
      <c r="D10" s="54"/>
      <c r="E10" s="54"/>
      <c r="F10" s="54"/>
      <c r="G10" s="54"/>
      <c r="H10" s="54"/>
      <c r="I10" s="54"/>
    </row>
    <row r="11" spans="1:9" ht="15.75">
      <c r="A11" s="54" t="s">
        <v>278</v>
      </c>
      <c r="B11" s="54"/>
      <c r="C11" s="54" t="s">
        <v>275</v>
      </c>
      <c r="D11" s="54"/>
      <c r="E11" s="54"/>
      <c r="F11" s="54"/>
      <c r="G11" s="54"/>
      <c r="H11" s="54"/>
      <c r="I11" s="54"/>
    </row>
    <row r="12" spans="1:8" ht="15.75">
      <c r="A12" s="54"/>
      <c r="B12" s="54"/>
      <c r="C12" s="54"/>
      <c r="D12" s="54"/>
      <c r="E12" s="54"/>
      <c r="F12" s="54"/>
      <c r="G12" s="54"/>
      <c r="H12" s="54"/>
    </row>
    <row r="13" spans="1:9" ht="15.75">
      <c r="A13" s="97" t="s">
        <v>311</v>
      </c>
      <c r="B13" s="97"/>
      <c r="C13" s="97"/>
      <c r="D13" s="97"/>
      <c r="E13" s="97"/>
      <c r="F13" s="97"/>
      <c r="G13" s="97"/>
      <c r="H13" s="97"/>
      <c r="I13" s="98"/>
    </row>
    <row r="14" spans="1:9" ht="15.75">
      <c r="A14" s="97"/>
      <c r="B14" s="97" t="s">
        <v>442</v>
      </c>
      <c r="C14" s="97"/>
      <c r="D14" s="97"/>
      <c r="E14" s="97"/>
      <c r="F14" s="97"/>
      <c r="G14" s="97"/>
      <c r="H14" s="97"/>
      <c r="I14" s="98"/>
    </row>
    <row r="15" spans="1:9" ht="15.75">
      <c r="A15" s="97"/>
      <c r="B15" s="97" t="s">
        <v>443</v>
      </c>
      <c r="C15" s="97"/>
      <c r="D15" s="97"/>
      <c r="E15" s="97"/>
      <c r="F15" s="97"/>
      <c r="G15" s="97"/>
      <c r="H15" s="97"/>
      <c r="I15" s="98"/>
    </row>
    <row r="16" spans="1:9" ht="15.75" hidden="1">
      <c r="A16" s="97"/>
      <c r="B16" s="97" t="s">
        <v>366</v>
      </c>
      <c r="C16" s="97"/>
      <c r="D16" s="97"/>
      <c r="E16" s="97"/>
      <c r="F16" s="97"/>
      <c r="G16" s="97"/>
      <c r="H16" s="97"/>
      <c r="I16" s="98"/>
    </row>
    <row r="17" spans="1:9" ht="15.75">
      <c r="A17" s="97"/>
      <c r="B17" s="97" t="s">
        <v>486</v>
      </c>
      <c r="C17" s="97"/>
      <c r="D17" s="97"/>
      <c r="E17" s="97"/>
      <c r="F17" s="97"/>
      <c r="G17" s="97"/>
      <c r="H17" s="97"/>
      <c r="I17" s="98"/>
    </row>
    <row r="18" spans="1:9" ht="15.75">
      <c r="A18" s="97"/>
      <c r="B18" s="97"/>
      <c r="C18" s="97"/>
      <c r="D18" s="97"/>
      <c r="E18" s="97"/>
      <c r="F18" s="97"/>
      <c r="G18" s="97"/>
      <c r="H18" s="97"/>
      <c r="I18" s="98"/>
    </row>
    <row r="19" spans="1:9" ht="15.75" hidden="1">
      <c r="A19" s="97" t="s">
        <v>402</v>
      </c>
      <c r="B19" s="97"/>
      <c r="C19" s="97"/>
      <c r="D19" s="97"/>
      <c r="E19" s="97"/>
      <c r="F19" s="97"/>
      <c r="G19" s="97"/>
      <c r="H19" s="97"/>
      <c r="I19" s="97"/>
    </row>
    <row r="20" spans="1:9" ht="15.75" hidden="1">
      <c r="A20" s="97" t="s">
        <v>403</v>
      </c>
      <c r="B20" s="97"/>
      <c r="C20" s="97"/>
      <c r="D20" s="97"/>
      <c r="E20" s="97"/>
      <c r="F20" s="97"/>
      <c r="G20" s="97"/>
      <c r="H20" s="97"/>
      <c r="I20" s="97"/>
    </row>
    <row r="21" spans="1:9" ht="15.75" hidden="1">
      <c r="A21" s="97"/>
      <c r="B21" s="97" t="s">
        <v>312</v>
      </c>
      <c r="C21" s="97"/>
      <c r="D21" s="97"/>
      <c r="E21" s="97"/>
      <c r="F21" s="97"/>
      <c r="G21" s="97"/>
      <c r="H21" s="97"/>
      <c r="I21" s="97"/>
    </row>
    <row r="22" spans="1:9" ht="15.75">
      <c r="A22" s="97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100" t="s">
        <v>487</v>
      </c>
      <c r="B23" s="100"/>
      <c r="C23" s="97"/>
      <c r="D23" s="97"/>
      <c r="E23" s="97"/>
      <c r="F23" s="97"/>
      <c r="G23" s="97"/>
      <c r="H23" s="97"/>
      <c r="I23" s="97"/>
    </row>
    <row r="24" spans="1:9" ht="15.75">
      <c r="A24" s="100"/>
      <c r="B24" s="100" t="s">
        <v>488</v>
      </c>
      <c r="C24" s="97"/>
      <c r="D24" s="97"/>
      <c r="E24" s="97"/>
      <c r="F24" s="97"/>
      <c r="G24" s="97"/>
      <c r="H24" s="97"/>
      <c r="I24" s="97"/>
    </row>
    <row r="25" spans="1:9" ht="15.75">
      <c r="A25" s="97"/>
      <c r="B25" s="97"/>
      <c r="C25" s="97"/>
      <c r="D25" s="97"/>
      <c r="E25" s="97"/>
      <c r="F25" s="97"/>
      <c r="G25" s="97"/>
      <c r="H25" s="97"/>
      <c r="I25" s="97"/>
    </row>
    <row r="26" spans="1:9" ht="18.75">
      <c r="A26" s="99" t="s">
        <v>489</v>
      </c>
      <c r="B26" s="97"/>
      <c r="C26" s="97"/>
      <c r="D26" s="97"/>
      <c r="E26" s="97"/>
      <c r="F26" s="97"/>
      <c r="G26" s="97"/>
      <c r="H26" s="97"/>
      <c r="I26" s="97"/>
    </row>
    <row r="27" spans="1:9" ht="18.75">
      <c r="A27" s="99" t="s">
        <v>367</v>
      </c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97"/>
      <c r="B28" s="97"/>
      <c r="C28" s="97"/>
      <c r="D28" s="97"/>
      <c r="E28" s="97"/>
      <c r="F28" s="97"/>
      <c r="G28" s="97"/>
      <c r="H28" s="97"/>
      <c r="I28" s="97"/>
    </row>
    <row r="29" spans="1:9" ht="15.75">
      <c r="A29" s="97"/>
      <c r="B29" s="97"/>
      <c r="C29" s="97"/>
      <c r="D29" s="97"/>
      <c r="E29" s="97"/>
      <c r="F29" s="97"/>
      <c r="G29" s="97"/>
      <c r="H29" s="97"/>
      <c r="I29" s="97"/>
    </row>
    <row r="30" spans="1:9" ht="15.7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5.7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.7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.7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5.7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5.75">
      <c r="A35" s="98"/>
      <c r="B35" s="97"/>
      <c r="C35" s="97"/>
      <c r="D35" s="97"/>
      <c r="E35" s="97"/>
      <c r="F35" s="97"/>
      <c r="G35" s="97"/>
      <c r="H35" s="97"/>
      <c r="I35" s="97"/>
    </row>
    <row r="36" spans="1:9" ht="15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5.7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5.75">
      <c r="A38" s="97"/>
      <c r="B38" s="97"/>
      <c r="C38" s="97"/>
      <c r="D38" s="97"/>
      <c r="E38" s="97"/>
      <c r="F38" s="97"/>
      <c r="G38" s="97"/>
      <c r="H38" s="97"/>
      <c r="I38" s="97"/>
    </row>
    <row r="39" spans="5:9" ht="15.75">
      <c r="E39" s="97"/>
      <c r="F39" s="97"/>
      <c r="G39" s="97"/>
      <c r="H39" s="97"/>
      <c r="I39" s="97"/>
    </row>
    <row r="40" spans="1:9" ht="15.7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5.7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5.75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5.75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15.7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.75">
      <c r="A45" s="54"/>
      <c r="B45" s="54"/>
      <c r="C45" s="54"/>
      <c r="D45" s="54"/>
      <c r="E45" s="54"/>
      <c r="F45" s="54"/>
      <c r="G45" s="54"/>
      <c r="H45" s="54"/>
      <c r="I45" s="54"/>
    </row>
    <row r="46" spans="1:9" ht="15.75">
      <c r="A46" s="54"/>
      <c r="B46" s="54"/>
      <c r="C46" s="54"/>
      <c r="D46" s="54"/>
      <c r="E46" s="54"/>
      <c r="F46" s="54"/>
      <c r="G46" s="54"/>
      <c r="H46" s="54"/>
      <c r="I46" s="54"/>
    </row>
    <row r="47" spans="1:9" ht="15.75">
      <c r="A47" s="54"/>
      <c r="B47" s="54"/>
      <c r="C47" s="54"/>
      <c r="D47" s="54"/>
      <c r="E47" s="54"/>
      <c r="F47" s="54"/>
      <c r="G47" s="54"/>
      <c r="H47" s="54"/>
      <c r="I47" s="54"/>
    </row>
    <row r="48" spans="1:9" ht="15.75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15.75">
      <c r="A49" s="54"/>
      <c r="B49" s="54"/>
      <c r="C49" s="54"/>
      <c r="D49" s="54"/>
      <c r="E49" s="54"/>
      <c r="F49" s="54"/>
      <c r="G49" s="54"/>
      <c r="H49" s="54"/>
      <c r="I49" s="54"/>
    </row>
    <row r="50" spans="1:9" ht="15.75">
      <c r="A50" s="54"/>
      <c r="B50" s="54"/>
      <c r="C50" s="54"/>
      <c r="D50" s="54"/>
      <c r="E50" s="54"/>
      <c r="F50" s="54"/>
      <c r="G50" s="54"/>
      <c r="H50" s="54"/>
      <c r="I50" s="54"/>
    </row>
    <row r="51" spans="1:9" ht="15.75">
      <c r="A51" s="54"/>
      <c r="B51" s="54"/>
      <c r="C51" s="54"/>
      <c r="D51" s="54"/>
      <c r="E51" s="54"/>
      <c r="F51" s="54"/>
      <c r="G51" s="54"/>
      <c r="H51" s="54"/>
      <c r="I51" s="54"/>
    </row>
    <row r="52" spans="1:9" ht="15.75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5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5.75">
      <c r="A54" s="54"/>
      <c r="B54" s="54"/>
      <c r="C54" s="54"/>
      <c r="D54" s="54"/>
      <c r="E54" s="54"/>
      <c r="F54" s="54"/>
      <c r="G54" s="54"/>
      <c r="H54" s="54"/>
      <c r="I54" s="54"/>
    </row>
    <row r="55" spans="1:9" ht="15.75">
      <c r="A55" s="54"/>
      <c r="B55" s="54"/>
      <c r="C55" s="54"/>
      <c r="D55" s="54"/>
      <c r="E55" s="54"/>
      <c r="F55" s="54"/>
      <c r="G55" s="54"/>
      <c r="H55" s="54"/>
      <c r="I55" s="54"/>
    </row>
    <row r="56" spans="1:9" ht="15.75">
      <c r="A56" s="88" t="s">
        <v>502</v>
      </c>
      <c r="B56" s="89"/>
      <c r="C56" s="54"/>
      <c r="D56" s="54"/>
      <c r="E56" s="54"/>
      <c r="F56" s="54"/>
      <c r="G56" s="54"/>
      <c r="H56" s="54"/>
      <c r="I56" s="54"/>
    </row>
    <row r="57" spans="1:9" ht="15.75">
      <c r="A57" s="88"/>
      <c r="B57" s="89"/>
      <c r="C57" s="54"/>
      <c r="D57" s="54"/>
      <c r="E57" s="54"/>
      <c r="F57" s="54"/>
      <c r="G57" s="54"/>
      <c r="H57" s="54"/>
      <c r="I57" s="54"/>
    </row>
    <row r="58" spans="1:9" ht="15.75">
      <c r="A58" s="89" t="s">
        <v>504</v>
      </c>
      <c r="B58" s="89"/>
      <c r="C58" s="54"/>
      <c r="D58" s="54"/>
      <c r="E58" s="54"/>
      <c r="F58" s="54"/>
      <c r="G58" s="54"/>
      <c r="H58" s="54"/>
      <c r="I58" s="54"/>
    </row>
    <row r="59" spans="1:9" ht="15.75">
      <c r="A59" s="89" t="s">
        <v>342</v>
      </c>
      <c r="B59" s="89"/>
      <c r="C59" s="54"/>
      <c r="D59" s="54"/>
      <c r="E59" s="54"/>
      <c r="F59" s="54"/>
      <c r="G59" s="54"/>
      <c r="H59" s="54"/>
      <c r="I59" s="54"/>
    </row>
    <row r="60" spans="1:9" ht="15.75">
      <c r="A60" s="89"/>
      <c r="B60" s="89" t="s">
        <v>343</v>
      </c>
      <c r="C60" s="54"/>
      <c r="D60" s="54"/>
      <c r="E60" s="54"/>
      <c r="F60" s="54"/>
      <c r="G60" s="54"/>
      <c r="H60" s="54"/>
      <c r="I60" s="54"/>
    </row>
    <row r="61" spans="1:9" ht="15.75">
      <c r="A61" s="89" t="s">
        <v>17</v>
      </c>
      <c r="B61" s="89"/>
      <c r="C61" s="54"/>
      <c r="D61" s="54"/>
      <c r="E61" s="54"/>
      <c r="F61" s="54"/>
      <c r="G61" s="54"/>
      <c r="H61" s="54"/>
      <c r="I61" s="54"/>
    </row>
    <row r="62" spans="1:9" ht="15.75">
      <c r="A62" s="89"/>
      <c r="B62" s="89"/>
      <c r="C62" s="54"/>
      <c r="D62" s="54"/>
      <c r="E62" s="54"/>
      <c r="F62" s="54"/>
      <c r="G62" s="54"/>
      <c r="H62" s="54"/>
      <c r="I62" s="54"/>
    </row>
    <row r="63" spans="1:2" ht="12.75">
      <c r="A63" s="88" t="s">
        <v>505</v>
      </c>
      <c r="B63" s="90"/>
    </row>
    <row r="64" spans="1:2" ht="12.75">
      <c r="A64" s="88"/>
      <c r="B64" s="91" t="s">
        <v>506</v>
      </c>
    </row>
    <row r="65" spans="1:2" ht="12.75">
      <c r="A65" s="88"/>
      <c r="B65" s="88" t="s">
        <v>461</v>
      </c>
    </row>
    <row r="66" spans="1:2" ht="12.75">
      <c r="A66" s="88"/>
      <c r="B66" s="88" t="s">
        <v>463</v>
      </c>
    </row>
    <row r="67" spans="1:2" ht="13.5" customHeight="1">
      <c r="A67" s="89"/>
      <c r="B67" s="88" t="s">
        <v>462</v>
      </c>
    </row>
    <row r="68" spans="1:2" ht="13.5" customHeight="1">
      <c r="A68" s="89"/>
      <c r="B68" s="88" t="s">
        <v>460</v>
      </c>
    </row>
    <row r="69" spans="1:2" ht="13.5" customHeight="1">
      <c r="A69" s="89"/>
      <c r="B69" s="88"/>
    </row>
    <row r="70" spans="1:2" ht="12.75">
      <c r="A70" s="89" t="s">
        <v>18</v>
      </c>
      <c r="B70" s="90"/>
    </row>
    <row r="71" spans="1:2" ht="12.75">
      <c r="A71" s="89"/>
      <c r="B71" s="90"/>
    </row>
    <row r="72" spans="1:2" ht="12.75">
      <c r="A72" s="89" t="s">
        <v>464</v>
      </c>
      <c r="B72" s="90"/>
    </row>
    <row r="73" spans="1:2" ht="12.75">
      <c r="A73" s="89"/>
      <c r="B73" s="89"/>
    </row>
    <row r="74" spans="1:2" ht="12.75">
      <c r="A74" s="89"/>
      <c r="B74" s="90"/>
    </row>
    <row r="75" spans="1:2" ht="12.75">
      <c r="A75" s="88" t="s">
        <v>444</v>
      </c>
      <c r="B75" s="90"/>
    </row>
    <row r="76" spans="1:2" ht="12.75">
      <c r="A76" s="89"/>
      <c r="B76" s="90"/>
    </row>
    <row r="77" spans="1:2" ht="12.75">
      <c r="A77" s="88" t="s">
        <v>344</v>
      </c>
      <c r="B77" s="90"/>
    </row>
    <row r="78" spans="1:2" ht="12.75">
      <c r="A78" s="88"/>
      <c r="B78" s="89" t="s">
        <v>345</v>
      </c>
    </row>
    <row r="79" spans="1:2" ht="12.75">
      <c r="A79" s="89"/>
      <c r="B79" s="89" t="s">
        <v>445</v>
      </c>
    </row>
    <row r="80" spans="1:2" ht="12.75">
      <c r="A80" s="89"/>
      <c r="B80" s="89"/>
    </row>
    <row r="81" spans="1:2" ht="12.75">
      <c r="A81" s="88" t="s">
        <v>346</v>
      </c>
      <c r="B81" s="90"/>
    </row>
    <row r="82" spans="1:2" ht="12.75">
      <c r="A82" s="88"/>
      <c r="B82" s="89" t="s">
        <v>347</v>
      </c>
    </row>
    <row r="83" spans="1:2" ht="12.75">
      <c r="A83" s="88" t="s">
        <v>328</v>
      </c>
      <c r="B83" s="90"/>
    </row>
    <row r="84" spans="1:2" ht="12.75">
      <c r="A84" s="89"/>
      <c r="B84" s="90"/>
    </row>
    <row r="85" spans="1:2" ht="12.75">
      <c r="A85" s="88" t="s">
        <v>329</v>
      </c>
      <c r="B85" s="90"/>
    </row>
    <row r="86" ht="12.75">
      <c r="B86" s="89" t="s">
        <v>474</v>
      </c>
    </row>
    <row r="87" ht="12.75">
      <c r="B87" s="89" t="s">
        <v>19</v>
      </c>
    </row>
    <row r="88" ht="12.75">
      <c r="B88" s="89" t="s">
        <v>20</v>
      </c>
    </row>
    <row r="89" ht="12.75">
      <c r="B89" s="89" t="s">
        <v>470</v>
      </c>
    </row>
    <row r="90" spans="1:2" ht="12.75">
      <c r="A90" s="89"/>
      <c r="B90" s="90"/>
    </row>
    <row r="91" spans="1:2" ht="12.75">
      <c r="A91" s="88" t="s">
        <v>446</v>
      </c>
      <c r="B91" s="90"/>
    </row>
    <row r="92" spans="1:2" ht="12.75">
      <c r="A92" s="89"/>
      <c r="B92" s="89" t="s">
        <v>348</v>
      </c>
    </row>
    <row r="93" spans="1:2" ht="12.75">
      <c r="A93" s="89" t="s">
        <v>349</v>
      </c>
      <c r="B93" s="90"/>
    </row>
    <row r="94" spans="1:2" ht="12.75">
      <c r="A94" s="89"/>
      <c r="B94" s="89" t="s">
        <v>490</v>
      </c>
    </row>
    <row r="95" spans="1:2" ht="12.75">
      <c r="A95" s="89"/>
      <c r="B95" s="90"/>
    </row>
    <row r="96" spans="1:2" ht="12.75">
      <c r="A96" s="88" t="s">
        <v>447</v>
      </c>
      <c r="B96" s="90"/>
    </row>
    <row r="97" spans="1:2" ht="12.75">
      <c r="A97" s="88"/>
      <c r="B97" s="89" t="s">
        <v>350</v>
      </c>
    </row>
    <row r="98" spans="1:2" ht="12.75">
      <c r="A98" s="89"/>
      <c r="B98" s="90"/>
    </row>
    <row r="99" spans="1:2" ht="12.75">
      <c r="A99" s="88" t="s">
        <v>448</v>
      </c>
      <c r="B99" s="90"/>
    </row>
    <row r="100" spans="1:2" ht="12.75">
      <c r="A100" s="89"/>
      <c r="B100" s="90"/>
    </row>
    <row r="101" spans="1:2" ht="12.75">
      <c r="A101" s="88" t="s">
        <v>475</v>
      </c>
      <c r="B101" s="90"/>
    </row>
    <row r="102" spans="1:2" ht="12.75">
      <c r="A102" s="88"/>
      <c r="B102" s="89" t="s">
        <v>351</v>
      </c>
    </row>
    <row r="103" spans="1:2" ht="12.75">
      <c r="A103" s="88"/>
      <c r="B103" s="89" t="s">
        <v>352</v>
      </c>
    </row>
    <row r="104" spans="1:2" ht="12.75">
      <c r="A104" s="88"/>
      <c r="B104" s="90"/>
    </row>
    <row r="105" spans="1:2" ht="12.75">
      <c r="A105" s="89" t="s">
        <v>472</v>
      </c>
      <c r="B105" s="90"/>
    </row>
    <row r="106" spans="1:2" ht="12.75">
      <c r="A106" s="89"/>
      <c r="B106" s="90"/>
    </row>
    <row r="107" spans="1:2" ht="12.75">
      <c r="A107" s="88" t="s">
        <v>21</v>
      </c>
      <c r="B107" s="90"/>
    </row>
    <row r="108" spans="1:2" ht="12.75">
      <c r="A108" s="89"/>
      <c r="B108" s="90"/>
    </row>
    <row r="109" spans="1:2" ht="12.75">
      <c r="A109" s="89" t="s">
        <v>353</v>
      </c>
      <c r="B109" s="90"/>
    </row>
    <row r="110" spans="1:2" ht="12.75">
      <c r="A110" s="89"/>
      <c r="B110" s="89" t="s">
        <v>354</v>
      </c>
    </row>
    <row r="111" spans="1:2" ht="12.75">
      <c r="A111" s="89"/>
      <c r="B111" s="90"/>
    </row>
    <row r="112" spans="1:2" ht="12.75">
      <c r="A112" s="89" t="s">
        <v>355</v>
      </c>
      <c r="B112" s="90"/>
    </row>
    <row r="113" spans="1:2" ht="12.75">
      <c r="A113" s="88"/>
      <c r="B113" s="89" t="s">
        <v>356</v>
      </c>
    </row>
    <row r="114" spans="1:2" ht="12.75">
      <c r="A114" s="88"/>
      <c r="B114" s="89"/>
    </row>
    <row r="115" spans="1:2" ht="12.75">
      <c r="A115" s="88"/>
      <c r="B115" s="89"/>
    </row>
    <row r="116" spans="1:2" ht="12.75">
      <c r="A116" s="88"/>
      <c r="B116" s="89"/>
    </row>
    <row r="117" spans="1:2" ht="12.75">
      <c r="A117" s="88"/>
      <c r="B117" s="89"/>
    </row>
    <row r="118" spans="1:2" ht="12.75">
      <c r="A118" s="88"/>
      <c r="B118" s="89"/>
    </row>
    <row r="119" spans="1:2" ht="12.75">
      <c r="A119" s="88"/>
      <c r="B119" s="89"/>
    </row>
    <row r="120" spans="1:2" ht="12.75">
      <c r="A120" s="88" t="s">
        <v>22</v>
      </c>
      <c r="B120" s="90"/>
    </row>
    <row r="121" spans="1:2" ht="12.75">
      <c r="A121" s="89"/>
      <c r="B121" s="90"/>
    </row>
    <row r="122" spans="1:2" ht="12.75">
      <c r="A122" s="88" t="s">
        <v>330</v>
      </c>
      <c r="B122" s="90"/>
    </row>
    <row r="123" spans="1:2" ht="12.75">
      <c r="A123" s="89"/>
      <c r="B123" s="90"/>
    </row>
    <row r="124" spans="1:2" ht="12.75">
      <c r="A124" s="88" t="s">
        <v>331</v>
      </c>
      <c r="B124" s="90"/>
    </row>
    <row r="125" spans="1:2" ht="12.75">
      <c r="A125" s="89"/>
      <c r="B125" s="90"/>
    </row>
    <row r="126" spans="1:2" ht="12.75">
      <c r="A126" s="88" t="s">
        <v>357</v>
      </c>
      <c r="B126" s="90"/>
    </row>
    <row r="127" spans="1:2" ht="12.75">
      <c r="A127" s="88"/>
      <c r="B127" s="89" t="s">
        <v>358</v>
      </c>
    </row>
    <row r="128" spans="1:2" ht="12.75">
      <c r="A128" s="89" t="s">
        <v>23</v>
      </c>
      <c r="B128" s="90"/>
    </row>
    <row r="129" spans="1:2" ht="12.75">
      <c r="A129" s="89" t="s">
        <v>24</v>
      </c>
      <c r="B129" s="90"/>
    </row>
    <row r="130" spans="1:2" ht="12.75">
      <c r="A130" s="89"/>
      <c r="B130" s="90"/>
    </row>
    <row r="131" spans="1:2" ht="12.75">
      <c r="A131" s="88" t="s">
        <v>332</v>
      </c>
      <c r="B131" s="90"/>
    </row>
    <row r="132" spans="1:2" ht="12.75">
      <c r="A132" s="89"/>
      <c r="B132" s="90"/>
    </row>
    <row r="133" spans="1:2" ht="12.75">
      <c r="A133" s="88" t="s">
        <v>333</v>
      </c>
      <c r="B133" s="90"/>
    </row>
    <row r="134" spans="1:2" ht="12.75">
      <c r="A134" s="89" t="s">
        <v>25</v>
      </c>
      <c r="B134" s="90"/>
    </row>
    <row r="135" spans="1:2" ht="12.75">
      <c r="A135" s="89"/>
      <c r="B135" s="90"/>
    </row>
    <row r="136" spans="1:2" ht="12.75">
      <c r="A136" s="88" t="s">
        <v>334</v>
      </c>
      <c r="B136" s="90"/>
    </row>
    <row r="137" spans="1:2" ht="12.75">
      <c r="A137" s="89"/>
      <c r="B137" s="90"/>
    </row>
    <row r="138" spans="1:2" ht="12.75">
      <c r="A138" s="88" t="s">
        <v>335</v>
      </c>
      <c r="B138" s="90"/>
    </row>
    <row r="139" spans="1:2" ht="12.75">
      <c r="A139" s="88"/>
      <c r="B139" s="90"/>
    </row>
    <row r="140" spans="1:2" ht="12.75">
      <c r="A140" s="88" t="s">
        <v>336</v>
      </c>
      <c r="B140" s="90"/>
    </row>
    <row r="141" spans="1:2" ht="12.75">
      <c r="A141" s="89"/>
      <c r="B141" s="90"/>
    </row>
    <row r="142" spans="1:2" ht="12.75">
      <c r="A142" s="88" t="s">
        <v>337</v>
      </c>
      <c r="B142" s="90"/>
    </row>
    <row r="143" spans="1:2" ht="12.75">
      <c r="A143" s="89"/>
      <c r="B143" s="90"/>
    </row>
    <row r="144" spans="1:2" ht="12.75">
      <c r="A144" s="88" t="s">
        <v>338</v>
      </c>
      <c r="B144" s="90"/>
    </row>
    <row r="145" spans="1:2" ht="12.75">
      <c r="A145" s="89"/>
      <c r="B145" s="90"/>
    </row>
    <row r="146" spans="1:2" ht="12.75">
      <c r="A146" s="88" t="s">
        <v>339</v>
      </c>
      <c r="B146" s="90"/>
    </row>
    <row r="147" spans="1:2" ht="12.75">
      <c r="A147" s="89"/>
      <c r="B147" s="90"/>
    </row>
    <row r="148" spans="1:2" ht="12.75">
      <c r="A148" s="88" t="s">
        <v>340</v>
      </c>
      <c r="B148" s="90"/>
    </row>
    <row r="149" spans="1:2" ht="12.75">
      <c r="A149" s="89"/>
      <c r="B149" s="90"/>
    </row>
    <row r="150" spans="1:2" ht="12.75">
      <c r="A150" s="88" t="s">
        <v>341</v>
      </c>
      <c r="B150" s="90"/>
    </row>
    <row r="151" spans="1:2" ht="12.75">
      <c r="A151" s="89"/>
      <c r="B151" s="90"/>
    </row>
    <row r="152" spans="1:2" ht="12.75">
      <c r="A152" s="88" t="s">
        <v>359</v>
      </c>
      <c r="B152" s="90"/>
    </row>
    <row r="153" spans="1:2" ht="12.75">
      <c r="A153" s="88"/>
      <c r="B153" s="89" t="s">
        <v>360</v>
      </c>
    </row>
    <row r="154" spans="1:2" ht="12.75">
      <c r="A154" s="88"/>
      <c r="B154" s="89" t="s">
        <v>361</v>
      </c>
    </row>
    <row r="155" spans="1:2" ht="12.75">
      <c r="A155" s="89"/>
      <c r="B155" s="90"/>
    </row>
    <row r="156" spans="1:2" ht="12.75">
      <c r="A156" s="89" t="s">
        <v>469</v>
      </c>
      <c r="B156" s="90"/>
    </row>
    <row r="157" spans="1:2" ht="12.75">
      <c r="A157" s="89"/>
      <c r="B157" s="90"/>
    </row>
    <row r="158" spans="1:2" ht="12.75">
      <c r="A158" s="89" t="s">
        <v>26</v>
      </c>
      <c r="B158" s="90"/>
    </row>
    <row r="159" spans="1:2" ht="12.75">
      <c r="A159" s="89"/>
      <c r="B159" s="90"/>
    </row>
    <row r="160" spans="1:2" ht="12.75">
      <c r="A160" s="88" t="s">
        <v>27</v>
      </c>
      <c r="B160" s="90"/>
    </row>
    <row r="161" spans="1:2" ht="12.75">
      <c r="A161" s="88" t="s">
        <v>28</v>
      </c>
      <c r="B161" s="90"/>
    </row>
    <row r="162" spans="1:2" ht="12.75">
      <c r="A162" s="89"/>
      <c r="B162" s="90"/>
    </row>
    <row r="163" spans="1:2" ht="12.75">
      <c r="A163" s="89" t="s">
        <v>362</v>
      </c>
      <c r="B163" s="90"/>
    </row>
    <row r="164" spans="1:2" ht="12.75">
      <c r="A164" s="89" t="s">
        <v>363</v>
      </c>
      <c r="B164" s="90"/>
    </row>
    <row r="165" spans="1:2" ht="12.75">
      <c r="A165" s="89"/>
      <c r="B165" s="90"/>
    </row>
    <row r="166" spans="1:2" ht="12.75">
      <c r="A166" s="89" t="s">
        <v>29</v>
      </c>
      <c r="B166" s="90"/>
    </row>
    <row r="167" spans="1:2" ht="12.75">
      <c r="A167" s="89"/>
      <c r="B167" s="90"/>
    </row>
    <row r="168" spans="1:2" ht="12.75">
      <c r="A168" s="90"/>
      <c r="B168" s="90"/>
    </row>
    <row r="169" spans="1:2" ht="12.75">
      <c r="A169" s="90"/>
      <c r="B169" s="90"/>
    </row>
    <row r="170" spans="1:2" ht="12.75">
      <c r="A170" s="90"/>
      <c r="B170" s="90"/>
    </row>
    <row r="171" spans="1:2" ht="12.75">
      <c r="A171" s="90"/>
      <c r="B171" s="90"/>
    </row>
    <row r="172" spans="1:2" ht="12.75">
      <c r="A172" s="90"/>
      <c r="B172" s="90"/>
    </row>
    <row r="173" spans="1:2" ht="12.75">
      <c r="A173" s="90"/>
      <c r="B173" s="90"/>
    </row>
    <row r="174" spans="1:2" ht="12.75">
      <c r="A174" s="90"/>
      <c r="B174" s="90"/>
    </row>
    <row r="175" spans="1:2" ht="12.75">
      <c r="A175" s="90"/>
      <c r="B175" s="90"/>
    </row>
    <row r="176" spans="1:2" ht="12.75">
      <c r="A176" s="90"/>
      <c r="B176" s="90"/>
    </row>
    <row r="177" spans="1:2" ht="12.75">
      <c r="A177" s="90"/>
      <c r="B177" s="90"/>
    </row>
    <row r="178" spans="1:2" ht="12.75">
      <c r="A178" s="90"/>
      <c r="B178" s="90"/>
    </row>
    <row r="179" spans="1:2" ht="12.75">
      <c r="A179" s="90"/>
      <c r="B179" s="90"/>
    </row>
    <row r="180" spans="1:2" ht="12.75">
      <c r="A180" s="90"/>
      <c r="B180" s="90"/>
    </row>
    <row r="181" spans="1:2" ht="12.75">
      <c r="A181" s="90"/>
      <c r="B181" s="90"/>
    </row>
    <row r="182" spans="1:2" ht="12.75">
      <c r="A182" s="90"/>
      <c r="B182" s="90"/>
    </row>
    <row r="183" spans="1:2" ht="12.75">
      <c r="A183" s="90"/>
      <c r="B183" s="90"/>
    </row>
    <row r="184" spans="1:2" ht="12.75">
      <c r="A184" s="90"/>
      <c r="B184" s="90"/>
    </row>
    <row r="185" spans="1:2" ht="12.75">
      <c r="A185" s="90"/>
      <c r="B185" s="90"/>
    </row>
    <row r="186" spans="1:2" ht="12.75">
      <c r="A186" s="90"/>
      <c r="B186" s="90"/>
    </row>
    <row r="187" spans="1:2" ht="12.75">
      <c r="A187" s="90"/>
      <c r="B187" s="90"/>
    </row>
    <row r="188" spans="1:2" ht="12.75">
      <c r="A188" s="90"/>
      <c r="B188" s="90"/>
    </row>
    <row r="189" spans="1:2" ht="12.75">
      <c r="A189" s="90"/>
      <c r="B189" s="90"/>
    </row>
    <row r="190" spans="1:2" ht="12.75">
      <c r="A190" s="90"/>
      <c r="B190" s="90"/>
    </row>
    <row r="191" spans="1:2" ht="12.75">
      <c r="A191" s="90"/>
      <c r="B191" s="90"/>
    </row>
    <row r="192" spans="1:2" ht="12.75">
      <c r="A192" s="90"/>
      <c r="B192" s="90"/>
    </row>
    <row r="193" spans="1:2" ht="12.75">
      <c r="A193" s="90"/>
      <c r="B193" s="90"/>
    </row>
    <row r="194" spans="1:2" ht="12.75">
      <c r="A194" s="90"/>
      <c r="B194" s="90"/>
    </row>
    <row r="195" spans="1:2" ht="12.75">
      <c r="A195" s="90"/>
      <c r="B195" s="90"/>
    </row>
    <row r="196" spans="1:2" ht="12.75">
      <c r="A196" s="90"/>
      <c r="B196" s="90"/>
    </row>
    <row r="197" spans="1:2" ht="12.75">
      <c r="A197" s="90"/>
      <c r="B197" s="90"/>
    </row>
    <row r="198" spans="1:2" ht="12.75">
      <c r="A198" s="90"/>
      <c r="B198" s="90"/>
    </row>
    <row r="199" spans="1:2" ht="12.75">
      <c r="A199" s="90"/>
      <c r="B199" s="90"/>
    </row>
    <row r="200" spans="1:2" ht="12.75">
      <c r="A200" s="90"/>
      <c r="B200" s="90"/>
    </row>
    <row r="201" spans="1:2" ht="12.75">
      <c r="A201" s="90"/>
      <c r="B201" s="90"/>
    </row>
    <row r="202" spans="1:2" ht="12.75">
      <c r="A202" s="90"/>
      <c r="B202" s="90"/>
    </row>
    <row r="203" spans="1:2" ht="12.75">
      <c r="A203" s="90"/>
      <c r="B203" s="90"/>
    </row>
    <row r="204" spans="1:2" ht="12.75">
      <c r="A204" s="90"/>
      <c r="B204" s="90"/>
    </row>
    <row r="205" spans="1:2" ht="12.75">
      <c r="A205" s="90"/>
      <c r="B205" s="90"/>
    </row>
    <row r="206" spans="1:2" ht="12.75">
      <c r="A206" s="90"/>
      <c r="B206" s="90"/>
    </row>
    <row r="207" spans="1:2" ht="12.75">
      <c r="A207" s="90"/>
      <c r="B207" s="90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B6:G36"/>
  <sheetViews>
    <sheetView zoomScalePageLayoutView="0" workbookViewId="0" topLeftCell="A7">
      <selection activeCell="B17" sqref="B17"/>
    </sheetView>
  </sheetViews>
  <sheetFormatPr defaultColWidth="11.421875" defaultRowHeight="12.75"/>
  <cols>
    <col min="1" max="1" width="5.28125" style="0" customWidth="1"/>
    <col min="2" max="2" width="34.8515625" style="0" customWidth="1"/>
    <col min="3" max="3" width="5.57421875" style="0" bestFit="1" customWidth="1"/>
    <col min="4" max="4" width="5.7109375" style="0" customWidth="1"/>
    <col min="5" max="5" width="13.8515625" style="0" bestFit="1" customWidth="1"/>
    <col min="6" max="6" width="12.8515625" style="0" bestFit="1" customWidth="1"/>
    <col min="7" max="14" width="12.57421875" style="0" bestFit="1" customWidth="1"/>
    <col min="15" max="15" width="5.57421875" style="0" customWidth="1"/>
  </cols>
  <sheetData>
    <row r="6" spans="2:6" ht="12.75">
      <c r="B6" s="38" t="s">
        <v>79</v>
      </c>
      <c r="C6" s="41"/>
      <c r="E6" t="s">
        <v>13</v>
      </c>
      <c r="F6" t="s">
        <v>15</v>
      </c>
    </row>
    <row r="7" spans="2:6" ht="12.75">
      <c r="B7" s="38" t="s">
        <v>78</v>
      </c>
      <c r="C7" s="41" t="s">
        <v>103</v>
      </c>
      <c r="E7" t="s">
        <v>14</v>
      </c>
      <c r="F7" t="s">
        <v>16</v>
      </c>
    </row>
    <row r="8" spans="2:3" ht="12.75">
      <c r="B8" s="37" t="s">
        <v>45</v>
      </c>
      <c r="C8" s="49"/>
    </row>
    <row r="9" spans="2:3" ht="12.75">
      <c r="B9" s="39" t="s">
        <v>42</v>
      </c>
      <c r="C9" s="50"/>
    </row>
    <row r="10" spans="2:5" ht="12.75">
      <c r="B10" s="39" t="s">
        <v>44</v>
      </c>
      <c r="C10" s="50"/>
      <c r="E10" s="53"/>
    </row>
    <row r="11" spans="2:7" ht="12.75">
      <c r="B11" s="39" t="s">
        <v>441</v>
      </c>
      <c r="C11" s="50"/>
      <c r="E11" s="53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53" t="e">
        <f>+E11/(+Kontoplan!I63+Kontoplan!I64+Kontoplan!I65)*300%-E11</f>
        <v>#DIV/0!</v>
      </c>
      <c r="G11" s="52" t="e">
        <f>+E11+F11</f>
        <v>#DIV/0!</v>
      </c>
    </row>
    <row r="12" spans="2:7" ht="12.75">
      <c r="B12" s="39" t="s">
        <v>46</v>
      </c>
      <c r="C12" s="50">
        <v>0</v>
      </c>
      <c r="E12" s="53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52" t="e">
        <f>+E12+F12</f>
        <v>#DIV/0!</v>
      </c>
    </row>
    <row r="13" spans="2:7" ht="12.75">
      <c r="B13" s="39" t="s">
        <v>368</v>
      </c>
      <c r="C13" s="50"/>
      <c r="E13" s="53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52" t="e">
        <f>-F11</f>
        <v>#DIV/0!</v>
      </c>
      <c r="G13" s="52" t="e">
        <f>+E13+F13</f>
        <v>#DIV/0!</v>
      </c>
    </row>
    <row r="14" spans="2:7" ht="12.75">
      <c r="B14" s="39" t="s">
        <v>82</v>
      </c>
      <c r="C14" s="50"/>
      <c r="E14" s="53"/>
      <c r="G14" s="53" t="e">
        <f>SUM(G10:G13)</f>
        <v>#DIV/0!</v>
      </c>
    </row>
    <row r="15" spans="2:7" ht="12.75">
      <c r="B15" s="39" t="s">
        <v>40</v>
      </c>
      <c r="C15" s="50"/>
      <c r="E15" s="53" t="e">
        <f>SUM(E11:E14)</f>
        <v>#DIV/0!</v>
      </c>
      <c r="G15" s="53" t="e">
        <f>SUM(E9:E13)</f>
        <v>#DIV/0!</v>
      </c>
    </row>
    <row r="16" spans="2:7" ht="12.75">
      <c r="B16" s="39" t="s">
        <v>117</v>
      </c>
      <c r="C16" s="50"/>
      <c r="E16" s="53">
        <f>SUM(C10:C13)</f>
        <v>0</v>
      </c>
      <c r="G16" s="53" t="e">
        <f>SUM(E10:E14)</f>
        <v>#DIV/0!</v>
      </c>
    </row>
    <row r="17" spans="2:3" ht="12.75">
      <c r="B17" s="39" t="s">
        <v>41</v>
      </c>
      <c r="C17" s="50"/>
    </row>
    <row r="18" spans="2:3" ht="12.75">
      <c r="B18" s="39" t="s">
        <v>12</v>
      </c>
      <c r="C18" s="50"/>
    </row>
    <row r="19" spans="2:3" ht="12.75">
      <c r="B19" s="39"/>
      <c r="C19" s="50"/>
    </row>
    <row r="20" spans="2:3" ht="12.75">
      <c r="B20" s="39" t="s">
        <v>170</v>
      </c>
      <c r="C20" s="50"/>
    </row>
    <row r="21" spans="2:3" ht="12.75">
      <c r="B21" s="39" t="s">
        <v>247</v>
      </c>
      <c r="C21" s="50"/>
    </row>
    <row r="22" spans="2:3" ht="12.75">
      <c r="B22" s="39" t="s">
        <v>114</v>
      </c>
      <c r="C22" s="50"/>
    </row>
    <row r="23" spans="2:3" ht="12.75">
      <c r="B23" s="39" t="s">
        <v>304</v>
      </c>
      <c r="C23" s="50"/>
    </row>
    <row r="24" spans="2:3" ht="12.75">
      <c r="B24" s="39" t="s">
        <v>305</v>
      </c>
      <c r="C24" s="50"/>
    </row>
    <row r="25" spans="2:3" ht="12.75">
      <c r="B25" s="39" t="s">
        <v>306</v>
      </c>
      <c r="C25" s="50"/>
    </row>
    <row r="26" spans="2:3" ht="12.75">
      <c r="B26" s="39" t="s">
        <v>307</v>
      </c>
      <c r="C26" s="50"/>
    </row>
    <row r="27" spans="2:3" ht="12.75">
      <c r="B27" s="39" t="s">
        <v>308</v>
      </c>
      <c r="C27" s="50"/>
    </row>
    <row r="28" spans="2:3" ht="12.75">
      <c r="B28" s="39" t="s">
        <v>300</v>
      </c>
      <c r="C28" s="50"/>
    </row>
    <row r="29" spans="2:3" ht="12.75">
      <c r="B29" s="39" t="s">
        <v>309</v>
      </c>
      <c r="C29" s="50"/>
    </row>
    <row r="30" spans="2:3" ht="12.75">
      <c r="B30" s="39" t="s">
        <v>78</v>
      </c>
      <c r="C30" s="50"/>
    </row>
    <row r="31" spans="2:3" ht="12.75">
      <c r="B31" s="39" t="s">
        <v>310</v>
      </c>
      <c r="C31" s="50"/>
    </row>
    <row r="32" spans="2:3" ht="12.75">
      <c r="B32" s="39" t="s">
        <v>365</v>
      </c>
      <c r="C32" s="50"/>
    </row>
    <row r="33" spans="2:3" ht="12.75">
      <c r="B33" s="39" t="s">
        <v>404</v>
      </c>
      <c r="C33" s="50"/>
    </row>
    <row r="34" spans="2:3" ht="12.75">
      <c r="B34" s="39" t="s">
        <v>406</v>
      </c>
      <c r="C34" s="50"/>
    </row>
    <row r="35" spans="2:3" ht="12.75">
      <c r="B35" s="39" t="s">
        <v>405</v>
      </c>
      <c r="C35" s="50"/>
    </row>
    <row r="36" spans="2:3" ht="12.75">
      <c r="B36" s="40" t="s">
        <v>507</v>
      </c>
      <c r="C36" s="51"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194"/>
  <sheetViews>
    <sheetView zoomScale="75" zoomScaleNormal="75" zoomScaleSheetLayoutView="50" zoomScalePageLayoutView="0" workbookViewId="0" topLeftCell="A1">
      <selection activeCell="A2" sqref="A2:D2"/>
    </sheetView>
  </sheetViews>
  <sheetFormatPr defaultColWidth="11.421875" defaultRowHeight="12.75"/>
  <cols>
    <col min="1" max="1" width="70.140625" style="0" customWidth="1"/>
    <col min="2" max="2" width="12.28125" style="1" customWidth="1"/>
    <col min="3" max="3" width="14.8515625" style="1" customWidth="1"/>
    <col min="4" max="4" width="12.28125" style="1" customWidth="1"/>
    <col min="5" max="5" width="14.421875" style="0" hidden="1" customWidth="1"/>
    <col min="6" max="6" width="13.00390625" style="0" hidden="1" customWidth="1"/>
    <col min="7" max="9" width="0" style="0" hidden="1" customWidth="1"/>
  </cols>
  <sheetData>
    <row r="1" spans="1:4" ht="26.25">
      <c r="A1" s="138" t="s">
        <v>508</v>
      </c>
      <c r="B1" s="138"/>
      <c r="C1" s="138"/>
      <c r="D1" s="138"/>
    </row>
    <row r="2" spans="1:4" s="8" customFormat="1" ht="18">
      <c r="A2" s="137" t="s">
        <v>109</v>
      </c>
      <c r="B2" s="137"/>
      <c r="C2" s="137"/>
      <c r="D2" s="137"/>
    </row>
    <row r="3" spans="2:5" s="5" customFormat="1" ht="12.75">
      <c r="B3" s="6" t="s">
        <v>88</v>
      </c>
      <c r="C3" s="6" t="s">
        <v>98</v>
      </c>
      <c r="D3" s="6" t="s">
        <v>89</v>
      </c>
      <c r="E3" s="6"/>
    </row>
    <row r="4" spans="1:4" s="5" customFormat="1" ht="12.75">
      <c r="A4" s="114" t="s">
        <v>501</v>
      </c>
      <c r="B4" s="111"/>
      <c r="C4" s="79">
        <f>IF(B4&gt;75,75*2.4+(B4-75)*1.7,B4*2.4)</f>
        <v>0</v>
      </c>
      <c r="D4" s="79">
        <f>IF(B4&gt;75,75*2.4+(B4-75)*1.4,B4*2.4)</f>
        <v>0</v>
      </c>
    </row>
    <row r="5" spans="1:4" s="5" customFormat="1" ht="12.75">
      <c r="A5" s="9" t="s">
        <v>465</v>
      </c>
      <c r="B5" s="111"/>
      <c r="C5" s="115">
        <f>IF(B5&gt;75,75*2.4+(B5-75)*1.7,B5*2.4)</f>
        <v>0</v>
      </c>
      <c r="D5" s="115">
        <f>IF(B5&gt;75,75*2.4+(B5-75)*1.4,B5*2.4)</f>
        <v>0</v>
      </c>
    </row>
    <row r="6" spans="1:4" s="5" customFormat="1" ht="12.75">
      <c r="A6" s="9" t="s">
        <v>466</v>
      </c>
      <c r="B6" s="111"/>
      <c r="C6" s="10"/>
      <c r="D6" s="10"/>
    </row>
    <row r="7" spans="1:4" s="5" customFormat="1" ht="12.75">
      <c r="A7" s="9"/>
      <c r="B7" s="116"/>
      <c r="C7" s="117"/>
      <c r="D7" s="117"/>
    </row>
    <row r="8" spans="1:4" s="5" customFormat="1" ht="12.75">
      <c r="A8" s="118" t="s">
        <v>503</v>
      </c>
      <c r="B8" s="111"/>
      <c r="C8" s="117"/>
      <c r="D8" s="117"/>
    </row>
    <row r="9" spans="1:4" s="5" customFormat="1" ht="12.75">
      <c r="A9" s="118" t="s">
        <v>457</v>
      </c>
      <c r="B9" s="119"/>
      <c r="C9" s="120" t="e">
        <f>SUM(B9/D5)</f>
        <v>#DIV/0!</v>
      </c>
      <c r="D9" s="117"/>
    </row>
    <row r="10" spans="1:4" s="5" customFormat="1" ht="12.75">
      <c r="A10" s="118" t="s">
        <v>458</v>
      </c>
      <c r="B10" s="119"/>
      <c r="C10" s="120"/>
      <c r="D10" s="117"/>
    </row>
    <row r="11" spans="1:4" s="5" customFormat="1" ht="12.75">
      <c r="A11" s="118" t="s">
        <v>105</v>
      </c>
      <c r="B11" s="121">
        <f>SUM(D5-B9)</f>
        <v>0</v>
      </c>
      <c r="C11" s="120" t="e">
        <f>SUM(B11/D5)</f>
        <v>#DIV/0!</v>
      </c>
      <c r="D11" s="117"/>
    </row>
    <row r="12" spans="1:4" s="5" customFormat="1" ht="13.5" thickBot="1">
      <c r="A12" s="142"/>
      <c r="B12" s="142"/>
      <c r="C12" s="142"/>
      <c r="D12" s="142"/>
    </row>
    <row r="13" spans="1:4" s="5" customFormat="1" ht="12.75">
      <c r="A13" s="141" t="s">
        <v>303</v>
      </c>
      <c r="B13" s="141"/>
      <c r="C13" s="141"/>
      <c r="D13" s="141"/>
    </row>
    <row r="14" spans="1:4" s="5" customFormat="1" ht="12.75">
      <c r="A14" s="139" t="s">
        <v>80</v>
      </c>
      <c r="B14" s="139"/>
      <c r="C14" s="140"/>
      <c r="D14" s="10">
        <v>1444495</v>
      </c>
    </row>
    <row r="15" spans="1:4" s="5" customFormat="1" ht="12.75">
      <c r="A15" s="9" t="s">
        <v>497</v>
      </c>
      <c r="B15" s="10">
        <f>C4*29592.0302727508</f>
        <v>0</v>
      </c>
      <c r="C15" s="143"/>
      <c r="D15" s="144"/>
    </row>
    <row r="16" spans="1:4" s="5" customFormat="1" ht="12.75">
      <c r="A16" s="123" t="s">
        <v>498</v>
      </c>
      <c r="B16" s="10">
        <f>(C4-C5)*29592.0302727508</f>
        <v>0</v>
      </c>
      <c r="C16" s="93" t="s">
        <v>95</v>
      </c>
      <c r="D16" s="9"/>
    </row>
    <row r="17" spans="1:4" s="5" customFormat="1" ht="13.5" thickBot="1">
      <c r="A17" s="123" t="s">
        <v>499</v>
      </c>
      <c r="B17" s="10">
        <f>SUM(B15-B16)</f>
        <v>0</v>
      </c>
      <c r="C17" s="11"/>
      <c r="D17" s="10">
        <f>B15-B16</f>
        <v>0</v>
      </c>
    </row>
    <row r="18" spans="1:4" s="5" customFormat="1" ht="13.5" thickBot="1">
      <c r="A18" s="145" t="s">
        <v>500</v>
      </c>
      <c r="B18" s="145"/>
      <c r="C18" s="146"/>
      <c r="D18" s="125">
        <f>D14+D17</f>
        <v>1444495</v>
      </c>
    </row>
    <row r="19" spans="1:4" s="5" customFormat="1" ht="12.75">
      <c r="A19" s="147"/>
      <c r="B19" s="147"/>
      <c r="C19" s="147"/>
      <c r="D19" s="147"/>
    </row>
    <row r="20" spans="1:4" s="5" customFormat="1" ht="12.75">
      <c r="A20" s="148" t="s">
        <v>449</v>
      </c>
      <c r="B20" s="148"/>
      <c r="C20" s="148"/>
      <c r="D20" s="148"/>
    </row>
    <row r="21" spans="1:4" s="5" customFormat="1" ht="12.75">
      <c r="A21" s="126" t="s">
        <v>106</v>
      </c>
      <c r="B21" s="10" t="e">
        <f>+Pivot!G12</f>
        <v>#DIV/0!</v>
      </c>
      <c r="C21" s="113"/>
      <c r="D21" s="113"/>
    </row>
    <row r="22" spans="1:4" s="5" customFormat="1" ht="12.75">
      <c r="A22" s="113"/>
      <c r="B22" s="113"/>
      <c r="C22" s="113"/>
      <c r="D22" s="113"/>
    </row>
    <row r="23" spans="1:5" s="5" customFormat="1" ht="12.75">
      <c r="A23" s="127" t="s">
        <v>491</v>
      </c>
      <c r="B23" s="10">
        <f>-Kontoplan!E35</f>
        <v>0</v>
      </c>
      <c r="C23" s="143"/>
      <c r="D23" s="149"/>
      <c r="E23" s="9">
        <f>+GETPIVOTDATA("Sum",Pivot!$B$6,"Fordeling","Lønn/tilskudd til ekstra undervisning")</f>
        <v>0</v>
      </c>
    </row>
    <row r="24" spans="1:4" s="5" customFormat="1" ht="12.75">
      <c r="A24" s="9" t="s">
        <v>96</v>
      </c>
      <c r="B24" s="11"/>
      <c r="C24" s="144"/>
      <c r="D24" s="144"/>
    </row>
    <row r="25" spans="1:5" s="5" customFormat="1" ht="12.75">
      <c r="A25" s="127" t="s">
        <v>492</v>
      </c>
      <c r="B25" s="10">
        <f>-Kontoplan!E16</f>
        <v>0</v>
      </c>
      <c r="C25" s="143"/>
      <c r="D25" s="144"/>
      <c r="E25" s="9">
        <f>+GETPIVOTDATA("Sum",Pivot!$B$6,"Fordeling","Elevinnbetaling undervisning")</f>
        <v>0</v>
      </c>
    </row>
    <row r="26" spans="1:4" s="5" customFormat="1" ht="12.75">
      <c r="A26" s="9" t="s">
        <v>93</v>
      </c>
      <c r="B26" s="11"/>
      <c r="C26" s="144"/>
      <c r="D26" s="144"/>
    </row>
    <row r="27" spans="1:6" s="5" customFormat="1" ht="12.75">
      <c r="A27" s="123" t="s">
        <v>81</v>
      </c>
      <c r="B27" s="10" t="e">
        <f>SUM(+B21-B23-B25)</f>
        <v>#DIV/0!</v>
      </c>
      <c r="C27" s="10" t="e">
        <f>SUM(B27)</f>
        <v>#DIV/0!</v>
      </c>
      <c r="D27" s="11"/>
      <c r="E27" s="21"/>
      <c r="F27" s="21"/>
    </row>
    <row r="28" spans="1:4" s="5" customFormat="1" ht="12.75">
      <c r="A28" s="144"/>
      <c r="B28" s="144"/>
      <c r="C28" s="144"/>
      <c r="D28" s="144"/>
    </row>
    <row r="29" spans="1:6" s="5" customFormat="1" ht="12.75">
      <c r="A29" s="139" t="s">
        <v>97</v>
      </c>
      <c r="B29" s="140"/>
      <c r="C29" s="10" t="e">
        <f>+Pivot!G11</f>
        <v>#DIV/0!</v>
      </c>
      <c r="D29" s="11"/>
      <c r="E29" s="21" t="e">
        <f>+C29</f>
        <v>#DIV/0!</v>
      </c>
      <c r="F29" s="21"/>
    </row>
    <row r="30" spans="1:6" s="5" customFormat="1" ht="12.75">
      <c r="A30" s="139" t="s">
        <v>459</v>
      </c>
      <c r="B30" s="140"/>
      <c r="C30" s="10">
        <f>+GETPIVOTDATA("Sum",Pivot!$B$6,"Fordeling","Reparasjon / vedlikehold")</f>
        <v>0</v>
      </c>
      <c r="D30" s="11"/>
      <c r="E30" s="21">
        <f>+C30</f>
        <v>0</v>
      </c>
      <c r="F30" s="21"/>
    </row>
    <row r="31" spans="1:6" s="5" customFormat="1" ht="12.75">
      <c r="A31" s="151" t="s">
        <v>82</v>
      </c>
      <c r="B31" s="140"/>
      <c r="C31" s="10">
        <f>+GETPIVOTDATA("Sum",Pivot!$B$6,"Fordeling","Energi")</f>
        <v>0</v>
      </c>
      <c r="D31" s="11"/>
      <c r="E31" s="21">
        <f>+C31</f>
        <v>0</v>
      </c>
      <c r="F31" s="21"/>
    </row>
    <row r="32" spans="1:4" s="5" customFormat="1" ht="10.5" customHeight="1" thickBot="1">
      <c r="A32" s="144"/>
      <c r="B32" s="144"/>
      <c r="C32" s="144"/>
      <c r="D32" s="144"/>
    </row>
    <row r="33" spans="1:4" s="5" customFormat="1" ht="13.5" thickBot="1">
      <c r="A33" s="145" t="s">
        <v>83</v>
      </c>
      <c r="B33" s="146"/>
      <c r="C33" s="125" t="e">
        <f>C27+C29+C30+C31</f>
        <v>#DIV/0!</v>
      </c>
      <c r="D33" s="125" t="e">
        <f>C27+C29+C30+C31</f>
        <v>#DIV/0!</v>
      </c>
    </row>
    <row r="34" spans="1:4" s="5" customFormat="1" ht="10.5" customHeight="1" thickBot="1">
      <c r="A34" s="151"/>
      <c r="B34" s="151"/>
      <c r="C34" s="151"/>
      <c r="D34" s="151"/>
    </row>
    <row r="35" spans="1:4" s="5" customFormat="1" ht="13.5" thickBot="1">
      <c r="A35" s="148" t="s">
        <v>493</v>
      </c>
      <c r="B35" s="148"/>
      <c r="C35" s="146"/>
      <c r="D35" s="125" t="e">
        <f>-(D18-D33)</f>
        <v>#DIV/0!</v>
      </c>
    </row>
    <row r="36" spans="1:14" s="7" customFormat="1" ht="10.5" customHeight="1">
      <c r="A36" s="151" t="s">
        <v>90</v>
      </c>
      <c r="B36" s="151"/>
      <c r="C36" s="151"/>
      <c r="D36" s="151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8" s="7" customFormat="1" ht="13.5" thickBot="1">
      <c r="A37" s="150" t="s">
        <v>494</v>
      </c>
      <c r="B37" s="150"/>
      <c r="C37" s="150"/>
      <c r="D37" s="129" t="e">
        <f>AVERAGE(D35/B5)</f>
        <v>#DIV/0!</v>
      </c>
      <c r="H37" s="5"/>
    </row>
    <row r="38" spans="1:4" s="5" customFormat="1" ht="12.75">
      <c r="A38" s="145"/>
      <c r="B38" s="145"/>
      <c r="C38" s="145"/>
      <c r="D38" s="145"/>
    </row>
    <row r="39" spans="1:4" s="5" customFormat="1" ht="15.75">
      <c r="A39" s="130" t="s">
        <v>84</v>
      </c>
      <c r="B39" s="148" t="s">
        <v>92</v>
      </c>
      <c r="C39" s="148"/>
      <c r="D39" s="148"/>
    </row>
    <row r="40" spans="1:4" s="5" customFormat="1" ht="12.75">
      <c r="A40" s="9"/>
      <c r="B40" s="11" t="s">
        <v>91</v>
      </c>
      <c r="C40" s="11"/>
      <c r="D40" s="11"/>
    </row>
    <row r="41" spans="1:4" s="5" customFormat="1" ht="12.75">
      <c r="A41" s="127" t="s">
        <v>87</v>
      </c>
      <c r="B41" s="11"/>
      <c r="C41" s="11"/>
      <c r="D41" s="11"/>
    </row>
    <row r="42" spans="1:14" ht="12.75">
      <c r="A42" s="139"/>
      <c r="B42" s="139"/>
      <c r="C42" s="139"/>
      <c r="D42" s="139"/>
      <c r="E42" s="9"/>
      <c r="F42" s="9"/>
      <c r="G42" s="5"/>
      <c r="H42" s="5"/>
      <c r="I42" s="5"/>
      <c r="J42" s="5"/>
      <c r="K42" s="5"/>
      <c r="L42" s="5"/>
      <c r="M42" s="5"/>
      <c r="N42" s="5"/>
    </row>
    <row r="43" spans="1:6" s="5" customFormat="1" ht="12.75">
      <c r="A43" s="9"/>
      <c r="B43" s="131" t="s">
        <v>85</v>
      </c>
      <c r="C43" s="11"/>
      <c r="D43" s="11"/>
      <c r="E43" s="9"/>
      <c r="F43" s="9"/>
    </row>
    <row r="44" spans="2:6" s="5" customFormat="1" ht="12.75">
      <c r="B44" s="131"/>
      <c r="C44" s="11"/>
      <c r="D44" s="11"/>
      <c r="E44" s="9"/>
      <c r="F44" s="9"/>
    </row>
    <row r="45" spans="1:6" s="5" customFormat="1" ht="12.75">
      <c r="A45" s="9" t="s">
        <v>86</v>
      </c>
      <c r="B45" s="10"/>
      <c r="C45" s="143"/>
      <c r="D45" s="149"/>
      <c r="E45" s="9"/>
      <c r="F45" s="9"/>
    </row>
    <row r="46" spans="1:6" s="5" customFormat="1" ht="12.75">
      <c r="A46" s="113" t="s">
        <v>313</v>
      </c>
      <c r="B46" s="10" t="e">
        <f aca="true" t="shared" si="0" ref="B46:B58">+$E46/$B$6</f>
        <v>#DIV/0!</v>
      </c>
      <c r="C46" s="122"/>
      <c r="D46" s="117"/>
      <c r="E46" s="9" t="e">
        <f>-Pivot!F11</f>
        <v>#DIV/0!</v>
      </c>
      <c r="F46" s="9" t="s">
        <v>327</v>
      </c>
    </row>
    <row r="47" spans="1:6" s="5" customFormat="1" ht="12" customHeight="1">
      <c r="A47" s="9" t="s">
        <v>314</v>
      </c>
      <c r="B47" s="10" t="e">
        <f t="shared" si="0"/>
        <v>#DIV/0!</v>
      </c>
      <c r="C47" s="143"/>
      <c r="D47" s="149"/>
      <c r="E47" s="9" t="e">
        <f>+Pivot!E13</f>
        <v>#DIV/0!</v>
      </c>
      <c r="F47" s="9"/>
    </row>
    <row r="48" spans="1:6" s="5" customFormat="1" ht="12.75">
      <c r="A48" s="9" t="s">
        <v>315</v>
      </c>
      <c r="B48" s="10" t="e">
        <f t="shared" si="0"/>
        <v>#DIV/0!</v>
      </c>
      <c r="C48" s="143"/>
      <c r="D48" s="149"/>
      <c r="E48" s="9">
        <f>+GETPIVOTDATA("Sum",Pivot!$B$6,"Fordeling","Personalutvikling og andre personalkost.")</f>
        <v>0</v>
      </c>
      <c r="F48" s="9"/>
    </row>
    <row r="49" spans="1:6" s="5" customFormat="1" ht="12.75">
      <c r="A49" s="9" t="s">
        <v>316</v>
      </c>
      <c r="B49" s="10" t="e">
        <f t="shared" si="0"/>
        <v>#DIV/0!</v>
      </c>
      <c r="C49" s="143"/>
      <c r="D49" s="149"/>
      <c r="E49" s="9">
        <f>+GETPIVOTDATA("Sum",Pivot!$B$6,"Fordeling","Kost")</f>
        <v>0</v>
      </c>
      <c r="F49" s="9"/>
    </row>
    <row r="50" spans="1:6" s="5" customFormat="1" ht="12.75">
      <c r="A50" s="9" t="s">
        <v>246</v>
      </c>
      <c r="B50" s="10" t="e">
        <f t="shared" si="0"/>
        <v>#DIV/0!</v>
      </c>
      <c r="C50" s="154"/>
      <c r="D50" s="155"/>
      <c r="E50" s="9">
        <f>+GETPIVOTDATA("Sum",Pivot!$B$6,"Fordeling","Forsikringer")</f>
        <v>0</v>
      </c>
      <c r="F50" s="9"/>
    </row>
    <row r="51" spans="1:6" s="5" customFormat="1" ht="12.75">
      <c r="A51" s="9" t="s">
        <v>317</v>
      </c>
      <c r="B51" s="10" t="e">
        <f t="shared" si="0"/>
        <v>#DIV/0!</v>
      </c>
      <c r="C51" s="122"/>
      <c r="D51" s="117"/>
      <c r="E51" s="9">
        <f>+GETPIVOTDATA("Sum",Pivot!$B$6,"Fordeling","Kommunaleavgifter")</f>
        <v>0</v>
      </c>
      <c r="F51" s="9" t="s">
        <v>269</v>
      </c>
    </row>
    <row r="52" spans="1:6" s="5" customFormat="1" ht="12.75">
      <c r="A52" s="9" t="s">
        <v>471</v>
      </c>
      <c r="B52" s="10" t="e">
        <f t="shared" si="0"/>
        <v>#DIV/0!</v>
      </c>
      <c r="C52" s="122"/>
      <c r="D52" s="117"/>
      <c r="E52" s="9">
        <f>+GETPIVOTDATA("Sum",Pivot!$B$6,"Fordeling","Øvrige driftskostnader skole og internat ")</f>
        <v>0</v>
      </c>
      <c r="F52" s="9" t="s">
        <v>325</v>
      </c>
    </row>
    <row r="53" spans="1:8" s="5" customFormat="1" ht="12.75">
      <c r="A53" s="9" t="s">
        <v>318</v>
      </c>
      <c r="B53" s="10" t="e">
        <f t="shared" si="0"/>
        <v>#DIV/0!</v>
      </c>
      <c r="C53" s="143"/>
      <c r="D53" s="149"/>
      <c r="E53" s="9">
        <f>+GETPIVOTDATA("Sum",Pivot!$B$6,"Fordeling","Investering")</f>
        <v>0</v>
      </c>
      <c r="F53" s="9"/>
      <c r="H53" s="55"/>
    </row>
    <row r="54" spans="1:6" s="5" customFormat="1" ht="12.75">
      <c r="A54" s="9" t="s">
        <v>319</v>
      </c>
      <c r="B54" s="10" t="e">
        <f t="shared" si="0"/>
        <v>#DIV/0!</v>
      </c>
      <c r="C54" s="122"/>
      <c r="D54" s="117"/>
      <c r="E54" s="9">
        <f>+GETPIVOTDATA("Sum",Pivot!$B$6,"Fordeling","Fremmede tjenester")</f>
        <v>0</v>
      </c>
      <c r="F54" s="9" t="s">
        <v>324</v>
      </c>
    </row>
    <row r="55" spans="1:6" s="5" customFormat="1" ht="12.75">
      <c r="A55" s="9" t="s">
        <v>320</v>
      </c>
      <c r="B55" s="10" t="e">
        <f t="shared" si="0"/>
        <v>#DIV/0!</v>
      </c>
      <c r="C55" s="143"/>
      <c r="D55" s="149"/>
      <c r="E55" s="9">
        <f>+GETPIVOTDATA("Sum",Pivot!$B$6,"Fordeling","Kontordrift")</f>
        <v>0</v>
      </c>
      <c r="F55" s="9"/>
    </row>
    <row r="56" spans="1:6" s="5" customFormat="1" ht="12.75">
      <c r="A56" s="9" t="s">
        <v>321</v>
      </c>
      <c r="B56" s="10" t="e">
        <f t="shared" si="0"/>
        <v>#DIV/0!</v>
      </c>
      <c r="C56" s="122"/>
      <c r="D56" s="117"/>
      <c r="E56" s="9">
        <f>+GETPIVOTDATA("Sum",Pivot!$B$6,"Fordeling","Reise, diett, bil, og lignende")</f>
        <v>0</v>
      </c>
      <c r="F56" s="9" t="s">
        <v>326</v>
      </c>
    </row>
    <row r="57" spans="1:6" s="5" customFormat="1" ht="12.75">
      <c r="A57" s="9" t="s">
        <v>322</v>
      </c>
      <c r="B57" s="10" t="e">
        <f t="shared" si="0"/>
        <v>#DIV/0!</v>
      </c>
      <c r="C57" s="152"/>
      <c r="D57" s="153"/>
      <c r="E57" s="9">
        <f>+GETPIVOTDATA("Sum",Pivot!$B$6,"Fordeling","Informasjonsarbeid")</f>
        <v>0</v>
      </c>
      <c r="F57" s="9"/>
    </row>
    <row r="58" spans="1:6" s="5" customFormat="1" ht="12.75">
      <c r="A58" s="9" t="s">
        <v>495</v>
      </c>
      <c r="B58" s="10" t="e">
        <f t="shared" si="0"/>
        <v>#DIV/0!</v>
      </c>
      <c r="C58" s="143"/>
      <c r="D58" s="149"/>
      <c r="E58" s="9">
        <f>+GETPIVOTDATA("Sum",Pivot!$B$6,"Fordeling","Div. driftsutgifter")</f>
        <v>0</v>
      </c>
      <c r="F58" s="9"/>
    </row>
    <row r="59" spans="1:5" s="5" customFormat="1" ht="13.5" thickBot="1">
      <c r="A59" s="148" t="s">
        <v>94</v>
      </c>
      <c r="B59" s="148"/>
      <c r="C59" s="148"/>
      <c r="D59" s="148"/>
      <c r="E59" s="9"/>
    </row>
    <row r="60" spans="1:5" s="5" customFormat="1" ht="13.5" thickBot="1">
      <c r="A60" s="9" t="s">
        <v>101</v>
      </c>
      <c r="B60" s="125" t="e">
        <f>SUM(B45:B58)</f>
        <v>#DIV/0!</v>
      </c>
      <c r="C60" s="156"/>
      <c r="D60" s="149"/>
      <c r="E60" s="9" t="e">
        <f>SUM(E21:E59)</f>
        <v>#DIV/0!</v>
      </c>
    </row>
    <row r="61" spans="1:5" s="5" customFormat="1" ht="12.75">
      <c r="A61" s="148"/>
      <c r="B61" s="148"/>
      <c r="C61" s="148"/>
      <c r="D61" s="148"/>
      <c r="E61" s="9">
        <f>+GETPIVOTDATA("Sum",Pivot!$B$6,"Fordeling","Annen drift")</f>
        <v>0</v>
      </c>
    </row>
    <row r="62" spans="1:5" s="5" customFormat="1" ht="12.75">
      <c r="A62" s="123" t="s">
        <v>100</v>
      </c>
      <c r="B62" s="117"/>
      <c r="C62" s="149"/>
      <c r="D62" s="149"/>
      <c r="E62" s="9">
        <f>+GETPIVOTDATA("Sum",Pivot!$B$6,"Fordeling","ikke med i analysen")</f>
        <v>0</v>
      </c>
    </row>
    <row r="63" spans="1:5" s="5" customFormat="1" ht="12.75">
      <c r="A63" s="132" t="s">
        <v>99</v>
      </c>
      <c r="B63" s="133" t="e">
        <f>B60-B62</f>
        <v>#DIV/0!</v>
      </c>
      <c r="C63" s="149"/>
      <c r="D63" s="149"/>
      <c r="E63" s="9"/>
    </row>
    <row r="64" spans="1:5" s="5" customFormat="1" ht="10.5" customHeight="1">
      <c r="A64" s="132"/>
      <c r="B64" s="134"/>
      <c r="C64" s="117"/>
      <c r="D64" s="117"/>
      <c r="E64" s="9" t="e">
        <f>SUM(E60:E63)</f>
        <v>#DIV/0!</v>
      </c>
    </row>
    <row r="65" spans="1:5" s="5" customFormat="1" ht="12.75">
      <c r="A65" s="123" t="s">
        <v>107</v>
      </c>
      <c r="B65" s="10">
        <f>SUM(Kontoplan!E58:E224)</f>
        <v>0</v>
      </c>
      <c r="C65" s="149"/>
      <c r="D65" s="149"/>
      <c r="E65" s="9"/>
    </row>
    <row r="66" spans="1:5" s="5" customFormat="1" ht="12.75">
      <c r="A66" s="128" t="s">
        <v>108</v>
      </c>
      <c r="B66" s="135" t="e">
        <f>SUM(Kontoplan!E58:E104)/B65</f>
        <v>#DIV/0!</v>
      </c>
      <c r="C66" s="136"/>
      <c r="D66" s="128"/>
      <c r="E66" s="9">
        <f>+GETPIVOTDATA("Sum",Pivot!$B$6)</f>
        <v>0</v>
      </c>
    </row>
    <row r="67" spans="1:5" s="5" customFormat="1" ht="9.75" customHeight="1">
      <c r="A67" s="128"/>
      <c r="B67" s="117"/>
      <c r="C67" s="128"/>
      <c r="D67" s="128"/>
      <c r="E67" s="9"/>
    </row>
    <row r="68" spans="1:5" s="5" customFormat="1" ht="12.75">
      <c r="A68" s="124" t="s">
        <v>102</v>
      </c>
      <c r="B68" s="128"/>
      <c r="C68" s="124"/>
      <c r="D68" s="124"/>
      <c r="E68" s="21" t="e">
        <f>+E66-E64</f>
        <v>#DIV/0!</v>
      </c>
    </row>
    <row r="69" spans="1:4" s="5" customFormat="1" ht="12.75">
      <c r="A69" s="123" t="s">
        <v>103</v>
      </c>
      <c r="B69" s="10">
        <f>SUM(Kontoplan!E216:E218)</f>
        <v>0</v>
      </c>
      <c r="C69" s="149"/>
      <c r="D69" s="149"/>
    </row>
    <row r="70" spans="1:4" s="5" customFormat="1" ht="12.75">
      <c r="A70" s="123" t="s">
        <v>104</v>
      </c>
      <c r="B70" s="10">
        <f>SUM(Kontoplan!E217)</f>
        <v>0</v>
      </c>
      <c r="C70" s="149"/>
      <c r="D70" s="149"/>
    </row>
    <row r="71" spans="1:4" s="5" customFormat="1" ht="12.75">
      <c r="A71" s="9"/>
      <c r="C71" s="11"/>
      <c r="D71" s="11"/>
    </row>
    <row r="72" spans="1:4" ht="15">
      <c r="A72" s="3"/>
      <c r="B72" s="4"/>
      <c r="C72" s="2"/>
      <c r="D72" s="2"/>
    </row>
    <row r="73" spans="1:4" ht="15">
      <c r="A73" s="3"/>
      <c r="B73" s="2"/>
      <c r="C73" s="2"/>
      <c r="D73" s="2"/>
    </row>
    <row r="74" spans="1:4" ht="15">
      <c r="A74" s="3"/>
      <c r="B74" s="2"/>
      <c r="C74" s="2"/>
      <c r="D74" s="2"/>
    </row>
    <row r="75" spans="1:4" ht="15">
      <c r="A75" s="3"/>
      <c r="B75" s="2"/>
      <c r="C75" s="2"/>
      <c r="D75" s="2"/>
    </row>
    <row r="76" spans="1:4" ht="15">
      <c r="A76" s="3"/>
      <c r="B76" s="2"/>
      <c r="C76" s="2"/>
      <c r="D76" s="2"/>
    </row>
    <row r="77" spans="1:4" ht="15">
      <c r="A77" s="3"/>
      <c r="B77" s="2"/>
      <c r="C77" s="2"/>
      <c r="D77" s="2"/>
    </row>
    <row r="78" spans="1:4" ht="15">
      <c r="A78" s="3"/>
      <c r="B78" s="2"/>
      <c r="C78" s="2"/>
      <c r="D78" s="2"/>
    </row>
    <row r="79" spans="1:4" ht="15">
      <c r="A79" s="3"/>
      <c r="B79" s="2"/>
      <c r="C79" s="2"/>
      <c r="D79" s="2"/>
    </row>
    <row r="80" spans="1:4" ht="15">
      <c r="A80" s="3"/>
      <c r="B80" s="2"/>
      <c r="C80" s="2"/>
      <c r="D80" s="2"/>
    </row>
    <row r="81" spans="1:4" ht="15">
      <c r="A81" s="3"/>
      <c r="B81" s="2"/>
      <c r="C81" s="2"/>
      <c r="D81" s="2"/>
    </row>
    <row r="82" spans="1:4" ht="15">
      <c r="A82" s="3"/>
      <c r="B82" s="2"/>
      <c r="C82" s="2"/>
      <c r="D82" s="2"/>
    </row>
    <row r="83" spans="1:4" ht="15">
      <c r="A83" s="3"/>
      <c r="B83" s="2"/>
      <c r="C83" s="2"/>
      <c r="D83" s="2"/>
    </row>
    <row r="84" spans="1:4" ht="15">
      <c r="A84" s="3"/>
      <c r="B84" s="2"/>
      <c r="C84" s="2"/>
      <c r="D84" s="2"/>
    </row>
    <row r="85" spans="1:4" ht="15">
      <c r="A85" s="3"/>
      <c r="B85" s="2"/>
      <c r="C85" s="2"/>
      <c r="D85" s="2"/>
    </row>
    <row r="86" spans="1:4" ht="15">
      <c r="A86" s="3"/>
      <c r="B86" s="2"/>
      <c r="C86" s="2"/>
      <c r="D86" s="2"/>
    </row>
    <row r="87" spans="1:4" ht="15">
      <c r="A87" s="3"/>
      <c r="B87" s="2"/>
      <c r="C87" s="2"/>
      <c r="D87" s="2"/>
    </row>
    <row r="88" spans="1:4" ht="15">
      <c r="A88" s="3"/>
      <c r="B88" s="2"/>
      <c r="C88" s="2"/>
      <c r="D88" s="2"/>
    </row>
    <row r="89" spans="1:4" ht="15">
      <c r="A89" s="3"/>
      <c r="B89" s="2"/>
      <c r="C89" s="2"/>
      <c r="D89" s="2"/>
    </row>
    <row r="90" spans="1:4" ht="15">
      <c r="A90" s="3"/>
      <c r="B90" s="2"/>
      <c r="C90" s="2"/>
      <c r="D90" s="2"/>
    </row>
    <row r="91" spans="1:4" ht="15">
      <c r="A91" s="3"/>
      <c r="B91" s="2"/>
      <c r="C91" s="2"/>
      <c r="D91" s="2"/>
    </row>
    <row r="92" spans="1:4" ht="15">
      <c r="A92" s="3"/>
      <c r="B92" s="2"/>
      <c r="C92" s="2"/>
      <c r="D92" s="2"/>
    </row>
    <row r="93" spans="1:4" ht="15">
      <c r="A93" s="3"/>
      <c r="B93" s="2"/>
      <c r="C93" s="2"/>
      <c r="D93" s="2"/>
    </row>
    <row r="94" spans="1:4" ht="15">
      <c r="A94" s="3"/>
      <c r="B94" s="2"/>
      <c r="C94" s="2"/>
      <c r="D94" s="2"/>
    </row>
    <row r="95" spans="1:4" ht="15">
      <c r="A95" s="3"/>
      <c r="B95" s="2"/>
      <c r="C95" s="2"/>
      <c r="D95" s="2"/>
    </row>
    <row r="96" spans="1:4" ht="15">
      <c r="A96" s="3"/>
      <c r="B96" s="2"/>
      <c r="C96" s="2"/>
      <c r="D96" s="2"/>
    </row>
    <row r="97" spans="1:4" ht="15">
      <c r="A97" s="3"/>
      <c r="B97" s="2"/>
      <c r="C97" s="2"/>
      <c r="D97" s="2"/>
    </row>
    <row r="98" spans="1:4" ht="15">
      <c r="A98" s="3"/>
      <c r="B98" s="2"/>
      <c r="C98" s="2"/>
      <c r="D98" s="2"/>
    </row>
    <row r="99" spans="1:4" ht="15">
      <c r="A99" s="3"/>
      <c r="B99" s="2"/>
      <c r="C99" s="2"/>
      <c r="D99" s="2"/>
    </row>
    <row r="100" spans="1:4" ht="15">
      <c r="A100" s="3"/>
      <c r="B100" s="2"/>
      <c r="C100" s="2"/>
      <c r="D100" s="2"/>
    </row>
    <row r="101" spans="1:4" ht="15">
      <c r="A101" s="3"/>
      <c r="B101" s="2"/>
      <c r="C101" s="2"/>
      <c r="D101" s="2"/>
    </row>
    <row r="102" spans="1:4" ht="15">
      <c r="A102" s="3"/>
      <c r="B102" s="2"/>
      <c r="C102" s="2"/>
      <c r="D102" s="2"/>
    </row>
    <row r="103" spans="1:4" ht="15">
      <c r="A103" s="3"/>
      <c r="B103" s="2"/>
      <c r="C103" s="2"/>
      <c r="D103" s="2"/>
    </row>
    <row r="104" spans="1:4" ht="15">
      <c r="A104" s="3"/>
      <c r="B104" s="2"/>
      <c r="C104" s="2"/>
      <c r="D104" s="2"/>
    </row>
    <row r="105" spans="1:4" ht="15">
      <c r="A105" s="3"/>
      <c r="B105" s="2"/>
      <c r="C105" s="2"/>
      <c r="D105" s="2"/>
    </row>
    <row r="106" spans="1:4" ht="15">
      <c r="A106" s="3"/>
      <c r="B106" s="2"/>
      <c r="C106" s="2"/>
      <c r="D106" s="2"/>
    </row>
    <row r="107" spans="1:4" ht="15">
      <c r="A107" s="3"/>
      <c r="B107" s="2"/>
      <c r="C107" s="2"/>
      <c r="D107" s="2"/>
    </row>
    <row r="108" spans="1:4" ht="15">
      <c r="A108" s="3"/>
      <c r="B108" s="2"/>
      <c r="C108" s="2"/>
      <c r="D108" s="2"/>
    </row>
    <row r="109" spans="1:4" ht="15">
      <c r="A109" s="3"/>
      <c r="B109" s="2"/>
      <c r="C109" s="2"/>
      <c r="D109" s="2"/>
    </row>
    <row r="110" spans="1:4" ht="15">
      <c r="A110" s="3"/>
      <c r="B110" s="2"/>
      <c r="C110" s="2"/>
      <c r="D110" s="2"/>
    </row>
    <row r="111" spans="1:4" ht="15">
      <c r="A111" s="3"/>
      <c r="B111" s="2"/>
      <c r="C111" s="2"/>
      <c r="D111" s="2"/>
    </row>
    <row r="112" spans="1:4" ht="15">
      <c r="A112" s="3"/>
      <c r="B112" s="2"/>
      <c r="C112" s="2"/>
      <c r="D112" s="2"/>
    </row>
    <row r="113" spans="1:4" ht="15">
      <c r="A113" s="3"/>
      <c r="B113" s="2"/>
      <c r="C113" s="2"/>
      <c r="D113" s="2"/>
    </row>
    <row r="114" spans="1:4" ht="15">
      <c r="A114" s="3"/>
      <c r="B114" s="2"/>
      <c r="C114" s="2"/>
      <c r="D114" s="2"/>
    </row>
    <row r="115" spans="1:4" ht="15">
      <c r="A115" s="3"/>
      <c r="B115" s="2"/>
      <c r="C115" s="2"/>
      <c r="D115" s="2"/>
    </row>
    <row r="116" spans="1:4" ht="15">
      <c r="A116" s="3"/>
      <c r="B116" s="2"/>
      <c r="C116" s="2"/>
      <c r="D116" s="2"/>
    </row>
    <row r="117" spans="1:4" ht="15">
      <c r="A117" s="3"/>
      <c r="B117" s="2"/>
      <c r="C117" s="2"/>
      <c r="D117" s="2"/>
    </row>
    <row r="118" spans="1:4" ht="15">
      <c r="A118" s="3"/>
      <c r="B118" s="2"/>
      <c r="C118" s="2"/>
      <c r="D118" s="2"/>
    </row>
    <row r="119" spans="1:4" ht="15">
      <c r="A119" s="3"/>
      <c r="B119" s="2"/>
      <c r="C119" s="2"/>
      <c r="D119" s="2"/>
    </row>
    <row r="120" spans="1:4" ht="15">
      <c r="A120" s="3"/>
      <c r="B120" s="2"/>
      <c r="C120" s="2"/>
      <c r="D120" s="2"/>
    </row>
    <row r="121" spans="1:4" ht="15">
      <c r="A121" s="3"/>
      <c r="B121" s="2"/>
      <c r="C121" s="2"/>
      <c r="D121" s="2"/>
    </row>
    <row r="122" spans="1:4" ht="15">
      <c r="A122" s="3"/>
      <c r="B122" s="2"/>
      <c r="C122" s="2"/>
      <c r="D122" s="2"/>
    </row>
    <row r="123" spans="1:4" ht="15">
      <c r="A123" s="3"/>
      <c r="B123" s="2"/>
      <c r="C123" s="2"/>
      <c r="D123" s="2"/>
    </row>
    <row r="124" spans="1:4" ht="15">
      <c r="A124" s="3"/>
      <c r="B124" s="2"/>
      <c r="C124" s="2"/>
      <c r="D124" s="2"/>
    </row>
    <row r="125" spans="1:4" ht="15">
      <c r="A125" s="3"/>
      <c r="B125" s="2"/>
      <c r="C125" s="2"/>
      <c r="D125" s="2"/>
    </row>
    <row r="126" spans="1:4" ht="15">
      <c r="A126" s="3"/>
      <c r="B126" s="2"/>
      <c r="C126" s="2"/>
      <c r="D126" s="2"/>
    </row>
    <row r="127" spans="1:4" ht="15">
      <c r="A127" s="3"/>
      <c r="B127" s="2"/>
      <c r="C127" s="2"/>
      <c r="D127" s="2"/>
    </row>
    <row r="128" spans="1:4" ht="15">
      <c r="A128" s="3"/>
      <c r="B128" s="2"/>
      <c r="C128" s="2"/>
      <c r="D128" s="2"/>
    </row>
    <row r="129" spans="1:4" ht="15">
      <c r="A129" s="3"/>
      <c r="B129" s="2"/>
      <c r="C129" s="2"/>
      <c r="D129" s="2"/>
    </row>
    <row r="130" spans="1:4" ht="15">
      <c r="A130" s="3"/>
      <c r="B130" s="2"/>
      <c r="C130" s="2"/>
      <c r="D130" s="2"/>
    </row>
    <row r="131" spans="1:4" ht="15">
      <c r="A131" s="3"/>
      <c r="B131" s="2"/>
      <c r="C131" s="2"/>
      <c r="D131" s="2"/>
    </row>
    <row r="132" spans="1:4" ht="15">
      <c r="A132" s="3"/>
      <c r="B132" s="2"/>
      <c r="C132" s="2"/>
      <c r="D132" s="2"/>
    </row>
    <row r="133" spans="1:4" ht="15">
      <c r="A133" s="3"/>
      <c r="B133" s="2"/>
      <c r="C133" s="2"/>
      <c r="D133" s="2"/>
    </row>
    <row r="134" spans="1:4" ht="15">
      <c r="A134" s="3"/>
      <c r="B134" s="2"/>
      <c r="C134" s="2"/>
      <c r="D134" s="2"/>
    </row>
    <row r="135" spans="1:4" ht="15">
      <c r="A135" s="3"/>
      <c r="B135" s="2"/>
      <c r="C135" s="2"/>
      <c r="D135" s="2"/>
    </row>
    <row r="136" spans="1:4" ht="15">
      <c r="A136" s="3"/>
      <c r="B136" s="2"/>
      <c r="C136" s="2"/>
      <c r="D136" s="2"/>
    </row>
    <row r="137" spans="1:4" ht="15">
      <c r="A137" s="3"/>
      <c r="B137" s="2"/>
      <c r="C137" s="2"/>
      <c r="D137" s="2"/>
    </row>
    <row r="138" spans="1:4" ht="15">
      <c r="A138" s="3"/>
      <c r="B138" s="2"/>
      <c r="C138" s="2"/>
      <c r="D138" s="2"/>
    </row>
    <row r="139" spans="1:4" ht="15">
      <c r="A139" s="3"/>
      <c r="B139" s="2"/>
      <c r="C139" s="2"/>
      <c r="D139" s="2"/>
    </row>
    <row r="140" spans="1:4" ht="15">
      <c r="A140" s="3"/>
      <c r="B140" s="2"/>
      <c r="C140" s="2"/>
      <c r="D140" s="2"/>
    </row>
    <row r="141" spans="1:4" ht="15">
      <c r="A141" s="3"/>
      <c r="B141" s="2"/>
      <c r="C141" s="2"/>
      <c r="D141" s="2"/>
    </row>
    <row r="142" spans="1:4" ht="15">
      <c r="A142" s="3"/>
      <c r="B142" s="2"/>
      <c r="C142" s="2"/>
      <c r="D142" s="2"/>
    </row>
    <row r="143" spans="1:4" ht="15">
      <c r="A143" s="3"/>
      <c r="B143" s="2"/>
      <c r="C143" s="2"/>
      <c r="D143" s="2"/>
    </row>
    <row r="144" spans="1:4" ht="15">
      <c r="A144" s="3"/>
      <c r="B144" s="2"/>
      <c r="C144" s="2"/>
      <c r="D144" s="2"/>
    </row>
    <row r="145" spans="1:4" ht="15">
      <c r="A145" s="3"/>
      <c r="B145" s="2"/>
      <c r="C145" s="2"/>
      <c r="D145" s="2"/>
    </row>
    <row r="146" spans="1:4" ht="15">
      <c r="A146" s="3"/>
      <c r="B146" s="2"/>
      <c r="C146" s="2"/>
      <c r="D146" s="2"/>
    </row>
    <row r="147" spans="1:4" ht="15">
      <c r="A147" s="3"/>
      <c r="B147" s="2"/>
      <c r="C147" s="2"/>
      <c r="D147" s="2"/>
    </row>
    <row r="148" spans="1:4" ht="15">
      <c r="A148" s="3"/>
      <c r="B148" s="2"/>
      <c r="C148" s="2"/>
      <c r="D148" s="2"/>
    </row>
    <row r="149" spans="1:4" ht="15">
      <c r="A149" s="3"/>
      <c r="B149" s="2"/>
      <c r="C149" s="2"/>
      <c r="D149" s="2"/>
    </row>
    <row r="150" spans="1:4" ht="15">
      <c r="A150" s="3"/>
      <c r="B150" s="2"/>
      <c r="C150" s="2"/>
      <c r="D150" s="2"/>
    </row>
    <row r="151" spans="1:4" ht="15">
      <c r="A151" s="3"/>
      <c r="B151" s="2"/>
      <c r="C151" s="2"/>
      <c r="D151" s="2"/>
    </row>
    <row r="152" spans="1:4" ht="15">
      <c r="A152" s="3"/>
      <c r="B152" s="2"/>
      <c r="C152" s="2"/>
      <c r="D152" s="2"/>
    </row>
    <row r="153" spans="1:4" ht="15">
      <c r="A153" s="3"/>
      <c r="B153" s="2"/>
      <c r="C153" s="2"/>
      <c r="D153" s="2"/>
    </row>
    <row r="154" spans="1:4" ht="15">
      <c r="A154" s="3"/>
      <c r="B154" s="2"/>
      <c r="C154" s="2"/>
      <c r="D154" s="2"/>
    </row>
    <row r="155" spans="1:4" ht="15">
      <c r="A155" s="3"/>
      <c r="B155" s="2"/>
      <c r="C155" s="2"/>
      <c r="D155" s="2"/>
    </row>
    <row r="156" spans="1:4" ht="15">
      <c r="A156" s="3"/>
      <c r="B156" s="2"/>
      <c r="C156" s="2"/>
      <c r="D156" s="2"/>
    </row>
    <row r="157" spans="1:4" ht="15">
      <c r="A157" s="3"/>
      <c r="B157" s="2"/>
      <c r="C157" s="2"/>
      <c r="D157" s="2"/>
    </row>
    <row r="158" spans="1:4" ht="15">
      <c r="A158" s="3"/>
      <c r="B158" s="2"/>
      <c r="C158" s="2"/>
      <c r="D158" s="2"/>
    </row>
    <row r="159" spans="1:4" ht="15">
      <c r="A159" s="3"/>
      <c r="B159" s="2"/>
      <c r="C159" s="2"/>
      <c r="D159" s="2"/>
    </row>
    <row r="160" spans="1:4" ht="15">
      <c r="A160" s="3"/>
      <c r="B160" s="2"/>
      <c r="C160" s="2"/>
      <c r="D160" s="2"/>
    </row>
    <row r="161" spans="1:4" ht="15">
      <c r="A161" s="3"/>
      <c r="B161" s="2"/>
      <c r="C161" s="2"/>
      <c r="D161" s="2"/>
    </row>
    <row r="162" spans="1:4" ht="15">
      <c r="A162" s="3"/>
      <c r="B162" s="2"/>
      <c r="C162" s="2"/>
      <c r="D162" s="2"/>
    </row>
    <row r="163" spans="1:4" ht="15">
      <c r="A163" s="3"/>
      <c r="B163" s="2"/>
      <c r="C163" s="2"/>
      <c r="D163" s="2"/>
    </row>
    <row r="164" spans="1:4" ht="15">
      <c r="A164" s="3"/>
      <c r="B164" s="2"/>
      <c r="C164" s="2"/>
      <c r="D164" s="2"/>
    </row>
    <row r="165" spans="1:4" ht="15">
      <c r="A165" s="3"/>
      <c r="B165" s="2"/>
      <c r="C165" s="2"/>
      <c r="D165" s="2"/>
    </row>
    <row r="166" spans="1:4" ht="15">
      <c r="A166" s="3"/>
      <c r="B166" s="2"/>
      <c r="C166" s="2"/>
      <c r="D166" s="2"/>
    </row>
    <row r="167" spans="1:4" ht="15">
      <c r="A167" s="3"/>
      <c r="B167" s="2"/>
      <c r="C167" s="2"/>
      <c r="D167" s="2"/>
    </row>
    <row r="168" spans="1:4" ht="15">
      <c r="A168" s="3"/>
      <c r="B168" s="2"/>
      <c r="C168" s="2"/>
      <c r="D168" s="2"/>
    </row>
    <row r="169" spans="1:4" ht="15">
      <c r="A169" s="3"/>
      <c r="B169" s="2"/>
      <c r="C169" s="2"/>
      <c r="D169" s="2"/>
    </row>
    <row r="170" spans="1:4" ht="15">
      <c r="A170" s="3"/>
      <c r="B170" s="2"/>
      <c r="C170" s="2"/>
      <c r="D170" s="2"/>
    </row>
    <row r="171" spans="1:4" ht="15">
      <c r="A171" s="3"/>
      <c r="B171" s="2"/>
      <c r="C171" s="2"/>
      <c r="D171" s="2"/>
    </row>
    <row r="172" spans="1:4" ht="15">
      <c r="A172" s="3"/>
      <c r="B172" s="2"/>
      <c r="C172" s="2"/>
      <c r="D172" s="2"/>
    </row>
    <row r="173" spans="1:4" ht="15">
      <c r="A173" s="3"/>
      <c r="B173" s="2"/>
      <c r="C173" s="2"/>
      <c r="D173" s="2"/>
    </row>
    <row r="174" spans="1:4" ht="15">
      <c r="A174" s="3"/>
      <c r="B174" s="2"/>
      <c r="C174" s="2"/>
      <c r="D174" s="2"/>
    </row>
    <row r="175" spans="1:4" ht="15">
      <c r="A175" s="3"/>
      <c r="B175" s="2"/>
      <c r="C175" s="2"/>
      <c r="D175" s="2"/>
    </row>
    <row r="176" spans="1:4" ht="15">
      <c r="A176" s="3"/>
      <c r="B176" s="2"/>
      <c r="C176" s="2"/>
      <c r="D176" s="2"/>
    </row>
    <row r="177" spans="1:4" ht="15">
      <c r="A177" s="3"/>
      <c r="B177" s="2"/>
      <c r="C177" s="2"/>
      <c r="D177" s="2"/>
    </row>
    <row r="178" spans="1:4" ht="15">
      <c r="A178" s="3"/>
      <c r="B178" s="2"/>
      <c r="C178" s="2"/>
      <c r="D178" s="2"/>
    </row>
    <row r="179" spans="1:4" ht="15">
      <c r="A179" s="3"/>
      <c r="C179" s="2"/>
      <c r="D179" s="2"/>
    </row>
    <row r="180" spans="1:4" ht="15">
      <c r="A180" s="3"/>
      <c r="C180" s="2"/>
      <c r="D180" s="2"/>
    </row>
    <row r="181" spans="1:4" ht="15">
      <c r="A181" s="3"/>
      <c r="C181" s="2"/>
      <c r="D181" s="2"/>
    </row>
    <row r="182" spans="1:4" ht="15">
      <c r="A182" s="3"/>
      <c r="C182" s="2"/>
      <c r="D182" s="2"/>
    </row>
    <row r="183" spans="1:4" ht="15">
      <c r="A183" s="3"/>
      <c r="C183" s="2"/>
      <c r="D183" s="2"/>
    </row>
    <row r="184" spans="1:4" ht="15">
      <c r="A184" s="3"/>
      <c r="C184" s="2"/>
      <c r="D184" s="2"/>
    </row>
    <row r="185" spans="1:4" ht="15">
      <c r="A185" s="3"/>
      <c r="C185" s="2"/>
      <c r="D185" s="2"/>
    </row>
    <row r="186" spans="1:4" ht="15">
      <c r="A186" s="3"/>
      <c r="C186" s="2"/>
      <c r="D186" s="2"/>
    </row>
    <row r="187" spans="1:4" ht="15">
      <c r="A187" s="3"/>
      <c r="C187" s="2"/>
      <c r="D187" s="2"/>
    </row>
    <row r="188" spans="1:4" ht="15">
      <c r="A188" s="3"/>
      <c r="C188" s="2"/>
      <c r="D188" s="2"/>
    </row>
    <row r="189" spans="1:4" ht="15">
      <c r="A189" s="3"/>
      <c r="C189" s="2"/>
      <c r="D189" s="2"/>
    </row>
    <row r="190" spans="1:4" ht="15">
      <c r="A190" s="3"/>
      <c r="C190" s="2"/>
      <c r="D190" s="2"/>
    </row>
    <row r="191" spans="1:4" ht="15">
      <c r="A191" s="3"/>
      <c r="C191" s="2"/>
      <c r="D191" s="2"/>
    </row>
    <row r="192" spans="1:4" ht="15">
      <c r="A192" s="3"/>
      <c r="C192" s="2"/>
      <c r="D192" s="2"/>
    </row>
    <row r="193" spans="1:4" ht="15">
      <c r="A193" s="3"/>
      <c r="C193" s="2"/>
      <c r="D193" s="2"/>
    </row>
    <row r="194" ht="15">
      <c r="A194" s="3"/>
    </row>
  </sheetData>
  <sheetProtection/>
  <mergeCells count="43">
    <mergeCell ref="C69:D69"/>
    <mergeCell ref="C70:D70"/>
    <mergeCell ref="C60:D60"/>
    <mergeCell ref="C62:D62"/>
    <mergeCell ref="C63:D63"/>
    <mergeCell ref="C65:D65"/>
    <mergeCell ref="A61:D61"/>
    <mergeCell ref="C50:D50"/>
    <mergeCell ref="C48:D48"/>
    <mergeCell ref="C55:D55"/>
    <mergeCell ref="C45:D45"/>
    <mergeCell ref="C47:D47"/>
    <mergeCell ref="C49:D49"/>
    <mergeCell ref="C53:D53"/>
    <mergeCell ref="C58:D58"/>
    <mergeCell ref="A32:D32"/>
    <mergeCell ref="A42:D42"/>
    <mergeCell ref="A59:D59"/>
    <mergeCell ref="A36:D36"/>
    <mergeCell ref="A38:D38"/>
    <mergeCell ref="B39:D39"/>
    <mergeCell ref="A33:B33"/>
    <mergeCell ref="A34:D34"/>
    <mergeCell ref="C57:D57"/>
    <mergeCell ref="C26:D26"/>
    <mergeCell ref="A28:D28"/>
    <mergeCell ref="A35:C35"/>
    <mergeCell ref="A37:C37"/>
    <mergeCell ref="A29:B29"/>
    <mergeCell ref="A30:B30"/>
    <mergeCell ref="A31:B31"/>
    <mergeCell ref="A18:C18"/>
    <mergeCell ref="C24:D24"/>
    <mergeCell ref="C25:D25"/>
    <mergeCell ref="A19:D19"/>
    <mergeCell ref="A20:D20"/>
    <mergeCell ref="C23:D23"/>
    <mergeCell ref="A2:D2"/>
    <mergeCell ref="A1:D1"/>
    <mergeCell ref="A14:C14"/>
    <mergeCell ref="A13:D13"/>
    <mergeCell ref="A12:D12"/>
    <mergeCell ref="C15:D15"/>
  </mergeCells>
  <printOptions gridLines="1"/>
  <pageMargins left="0.2362204724409449" right="0.2755905511811024" top="0.35433070866141736" bottom="0.31496062992125984" header="0.2362204724409449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Sigve Meling</dc:creator>
  <cp:keywords/>
  <dc:description/>
  <cp:lastModifiedBy>Odd Arild Netland</cp:lastModifiedBy>
  <cp:lastPrinted>2013-02-07T11:42:54Z</cp:lastPrinted>
  <dcterms:created xsi:type="dcterms:W3CDTF">2000-06-06T18:02:39Z</dcterms:created>
  <dcterms:modified xsi:type="dcterms:W3CDTF">2013-02-12T09:58:49Z</dcterms:modified>
  <cp:category/>
  <cp:version/>
  <cp:contentType/>
  <cp:contentStatus/>
</cp:coreProperties>
</file>