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580" windowHeight="6792" firstSheet="1" activeTab="4"/>
  </bookViews>
  <sheets>
    <sheet name="Meny" sheetId="1" state="hidden" r:id="rId1"/>
    <sheet name="Kontoplan" sheetId="2" r:id="rId2"/>
    <sheet name="Hjelp og forklaring" sheetId="3" r:id="rId3"/>
    <sheet name="Pivot" sheetId="4" r:id="rId4"/>
    <sheet name="Skjema" sheetId="5" r:id="rId5"/>
  </sheets>
  <definedNames/>
  <calcPr fullCalcOnLoad="1"/>
  <pivotCaches>
    <pivotCache cacheId="5" r:id="rId6"/>
  </pivotCaches>
</workbook>
</file>

<file path=xl/sharedStrings.xml><?xml version="1.0" encoding="utf-8"?>
<sst xmlns="http://schemas.openxmlformats.org/spreadsheetml/2006/main" count="803" uniqueCount="526">
  <si>
    <t>INNTEKTER</t>
  </si>
  <si>
    <t>Inntekter/trekk fra eleven (innbet av fellesutgifter)</t>
  </si>
  <si>
    <t>Lønn Vaktmester/Vedlikeholdspersonale</t>
  </si>
  <si>
    <t>Vikarer Internatleder/Kontorpersonell/Vaktmester</t>
  </si>
  <si>
    <t>Vikarer Internat/kjøkken/renhold</t>
  </si>
  <si>
    <t>Honorar selvstendig næringsdrivende</t>
  </si>
  <si>
    <t>Innleid arbeidskraft ikke oppgavepliktig</t>
  </si>
  <si>
    <t>Sivilarbeider</t>
  </si>
  <si>
    <t>Refusjon sykepenger Internat/kjøkken/renhold</t>
  </si>
  <si>
    <t xml:space="preserve">Leie IKT systemer </t>
  </si>
  <si>
    <t>IKT-nett oppkobling</t>
  </si>
  <si>
    <t>Kostnader transportmidler (også forsikringer)</t>
  </si>
  <si>
    <t>Reparasjon / vedlikehold</t>
  </si>
  <si>
    <t>etter lønns</t>
  </si>
  <si>
    <t>fordeling</t>
  </si>
  <si>
    <t xml:space="preserve">justering </t>
  </si>
  <si>
    <t>tre stillinger</t>
  </si>
  <si>
    <t>Veiledning til utfylling av skjemaet.</t>
  </si>
  <si>
    <t>Antall kortkurselever omreknet til årselever føres inn og rest årselever kommer fram i neste kolonne.</t>
  </si>
  <si>
    <t>Dette fordi lønnskostnadene for dette arbeidet er innebygd i ”Lønn pedagogisk pers.”</t>
  </si>
  <si>
    <t>Undersøkelsen vil belyse hva staten skal betale for ordinær undervisning.</t>
  </si>
  <si>
    <t>Analyse av oppholdspenger pr. elev.</t>
  </si>
  <si>
    <t>Husk at alle disse postene er utgifter pr. elev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</si>
  <si>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</si>
  <si>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</si>
  <si>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t>Skoler som ikke skiller matinnkjøp skoledrift og ekstern drift – bør overveie å starte med det. Dette må også gjøres etter beste skjønn.</t>
  </si>
  <si>
    <t>Skolens personalkostnader i % kommer fram ved å fylle ut posten ”Skolens totale kostnadsutgifter.”</t>
  </si>
  <si>
    <t>NB! For at de ulike formlene i skjemaet skal fungere, må dere fylle skjemaet ut i excel.</t>
  </si>
  <si>
    <t>Dere må ikke endre formlene, da blir de ulike postene ikke sammenlignbare.</t>
  </si>
  <si>
    <t>Håper dette var avklarende, og at samtlige skoler som undersøkelsen er relevant for, blir med denne gang.</t>
  </si>
  <si>
    <t>prosent</t>
  </si>
  <si>
    <t>Husleie boliger</t>
  </si>
  <si>
    <t>Kostnader for arbeidskraft</t>
  </si>
  <si>
    <t>Andre oppgavepliktige godtgjørelser</t>
  </si>
  <si>
    <t>Styregodtgjørelse</t>
  </si>
  <si>
    <t>Andre ledelsesgodtgjørelser</t>
  </si>
  <si>
    <t>Utvalgshonorarer</t>
  </si>
  <si>
    <t>Offentlig tilskudd vedrørende arbeidskraft</t>
  </si>
  <si>
    <t>Tilskudd/refusjon lønn</t>
  </si>
  <si>
    <t>Lønnsutg. Øvrig personal</t>
  </si>
  <si>
    <t>Informasjonsarbeid</t>
  </si>
  <si>
    <t>Kontordrift</t>
  </si>
  <si>
    <t>Div. driftsutgifter</t>
  </si>
  <si>
    <t xml:space="preserve">Leieinntekter </t>
  </si>
  <si>
    <t>Fordeling på lønn</t>
  </si>
  <si>
    <t>Annen drift</t>
  </si>
  <si>
    <t>(tom)</t>
  </si>
  <si>
    <t>Sum</t>
  </si>
  <si>
    <t>Andre leieinntekter</t>
  </si>
  <si>
    <t>Meny kostnadsundersøkelsen for folkehøgskolene</t>
  </si>
  <si>
    <t>Hjelp og forklaring:</t>
  </si>
  <si>
    <t>Time lærere</t>
  </si>
  <si>
    <t>Lønn Internatleder</t>
  </si>
  <si>
    <t>Lønn Kontorpersonell/Administrasjon</t>
  </si>
  <si>
    <t>Lønn Internat/kjøkken/renhold</t>
  </si>
  <si>
    <t>Andre godtgjøringer</t>
  </si>
  <si>
    <t>Yrkesskadeforsikring/kollektiv ulykkesforsikring</t>
  </si>
  <si>
    <t>Kostnad vedrørende utearealer/parkanlegg</t>
  </si>
  <si>
    <t>Kostnad vedrørende innearealer</t>
  </si>
  <si>
    <t>Annen kostnad skole og internat</t>
  </si>
  <si>
    <t>6560-6589</t>
  </si>
  <si>
    <t>Annet driftsmatriale</t>
  </si>
  <si>
    <t>Reparasjon og vedlikehold inventar/maskiner/utstyr</t>
  </si>
  <si>
    <t>Reparasjon og vedlikehold annet</t>
  </si>
  <si>
    <t>Kopiering</t>
  </si>
  <si>
    <t>Skolens hjemmeside</t>
  </si>
  <si>
    <t>PR-turer</t>
  </si>
  <si>
    <t xml:space="preserve">Informasjonsmateriell </t>
  </si>
  <si>
    <t xml:space="preserve">Diverse </t>
  </si>
  <si>
    <t>Medisiner/legebesøk</t>
  </si>
  <si>
    <t>Sport og fritid</t>
  </si>
  <si>
    <t>Diverse elevrelaterte kostnader</t>
  </si>
  <si>
    <t xml:space="preserve">Andre kostnader </t>
  </si>
  <si>
    <t>Renter pantelån</t>
  </si>
  <si>
    <t>Renter annen gjeld</t>
  </si>
  <si>
    <t>Bankkostnader/gebyrer</t>
  </si>
  <si>
    <t>Avsetningskontokoder</t>
  </si>
  <si>
    <t>Byggefond</t>
  </si>
  <si>
    <t>Fordeling</t>
  </si>
  <si>
    <t>Sum av Sum</t>
  </si>
  <si>
    <t>Basistilskudd</t>
  </si>
  <si>
    <t>Lønnsutgifter pedagogisk personale</t>
  </si>
  <si>
    <t>Energi</t>
  </si>
  <si>
    <t>Samla utgifter</t>
  </si>
  <si>
    <t>Analyse av oppholdspenger pr. elev</t>
  </si>
  <si>
    <t>Husk ! Alle poster pr. elev</t>
  </si>
  <si>
    <t>1. Rest utgifter som delvis dekkes av statstilskudd</t>
  </si>
  <si>
    <t>NB! Vær nøye med å trekke fra all annen drift enn ordinær folkehøgskoledrift (eks. utleie) på alle punkt.</t>
  </si>
  <si>
    <t>Elevtall</t>
  </si>
  <si>
    <t>Lærertimer</t>
  </si>
  <si>
    <t xml:space="preserve"> </t>
  </si>
  <si>
    <t xml:space="preserve">Hjemmeboere = 1/3 årselev </t>
  </si>
  <si>
    <t xml:space="preserve">Faktisk elevtall </t>
  </si>
  <si>
    <t>(Eks. soloinstr. underv. - NB! IKKE OPPHOLDSPENGER)</t>
  </si>
  <si>
    <t xml:space="preserve">    som elevene skal dekke</t>
  </si>
  <si>
    <t>Hvordan har skolen disp. reserven ?</t>
  </si>
  <si>
    <t>funksjh. m.m m/feriep, arbg.avg, sykepenger, ref. lønn</t>
  </si>
  <si>
    <t xml:space="preserve">Lønn IKV - 3 personer a 100% m/feriep, arb.g.avg </t>
  </si>
  <si>
    <t>Fordel.nøkkel</t>
  </si>
  <si>
    <t>Totalt grunnlag for oppholdspenger</t>
  </si>
  <si>
    <t>Innmeldingsgebyr</t>
  </si>
  <si>
    <t>Sum utgufter pr. elev</t>
  </si>
  <si>
    <t>Hvor mye brukte skolen til avskrivninger</t>
  </si>
  <si>
    <t>Totalt</t>
  </si>
  <si>
    <t>Skole internatbygg</t>
  </si>
  <si>
    <t>Rest lærertimer pr. uke</t>
  </si>
  <si>
    <t>Sum lønn ped pers.</t>
  </si>
  <si>
    <t>Skolens totale kostnadsutgifter</t>
  </si>
  <si>
    <t>Skolens personalkostnader i % av totale kostnader</t>
  </si>
  <si>
    <t>Skole:_________________________________</t>
  </si>
  <si>
    <t>Skoledrift</t>
  </si>
  <si>
    <t>Internatdrift</t>
  </si>
  <si>
    <t>Andre inntekter</t>
  </si>
  <si>
    <t>Varekostnader</t>
  </si>
  <si>
    <t>Fremmede tjenester</t>
  </si>
  <si>
    <t>Kontorrekvisita</t>
  </si>
  <si>
    <t>Representasjon</t>
  </si>
  <si>
    <t>Forsikringer</t>
  </si>
  <si>
    <t>Finansinntekter</t>
  </si>
  <si>
    <t>Ekstraordinære kostnader</t>
  </si>
  <si>
    <t>Ekstraordinære inntekter</t>
  </si>
  <si>
    <r>
      <t>Skolen må dekke selv:</t>
    </r>
    <r>
      <rPr>
        <sz val="10"/>
        <color indexed="10"/>
        <rFont val="Arial"/>
        <family val="2"/>
      </rPr>
      <t xml:space="preserve">  Samla utgifter minus stats/fylkestilskudd = </t>
    </r>
  </si>
  <si>
    <r>
      <t>Dette utgjør pr. åreselev: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Arial"/>
        <family val="2"/>
      </rPr>
      <t>(føres i pkt.1 i analysen for oppholdspenger)</t>
    </r>
    <r>
      <rPr>
        <sz val="10"/>
        <color indexed="10"/>
        <rFont val="Arial"/>
        <family val="2"/>
      </rPr>
      <t xml:space="preserve"> </t>
    </r>
  </si>
  <si>
    <t>Innmeldingspenger fra elever</t>
  </si>
  <si>
    <t>Kursavgifter i skolens regi</t>
  </si>
  <si>
    <t>Undervisningsmidler - salg/avgifter</t>
  </si>
  <si>
    <t>Kopi-inntekter</t>
  </si>
  <si>
    <t>Ekskursjoner reiser</t>
  </si>
  <si>
    <t>Oppholdspenger fra elever/kursdeltakere</t>
  </si>
  <si>
    <t>Kostpenger personale</t>
  </si>
  <si>
    <t>Statstilskudd Basistilskudd</t>
  </si>
  <si>
    <t>Statstilskudd Elevavhengig</t>
  </si>
  <si>
    <t>Statstilskudd Husleie</t>
  </si>
  <si>
    <t>Statstilskudd fra reserve</t>
  </si>
  <si>
    <t>Fylkestilskudd</t>
  </si>
  <si>
    <t>Andre tilskudd til skole- og internatdrift</t>
  </si>
  <si>
    <t>Kommunale tilskudd</t>
  </si>
  <si>
    <t>Tilskudd fra eierorganisasjon</t>
  </si>
  <si>
    <t>Andre tilskudd</t>
  </si>
  <si>
    <t>Gaver, kollekt, basar</t>
  </si>
  <si>
    <t>Inntekter boliger/bygninger</t>
  </si>
  <si>
    <t>Boliger</t>
  </si>
  <si>
    <t>Utleie andre bygninger</t>
  </si>
  <si>
    <t>Gevinst ved avgang av anleggsmidler</t>
  </si>
  <si>
    <t>Gevinst ved avgang av boliger</t>
  </si>
  <si>
    <t>Verdiendringer investeringseiendommer</t>
  </si>
  <si>
    <t xml:space="preserve"> Fast lønn lærere</t>
  </si>
  <si>
    <t xml:space="preserve"> Vikarer undervisning</t>
  </si>
  <si>
    <t>Lønn annen drift</t>
  </si>
  <si>
    <t>Arbeidsgiveravgift</t>
  </si>
  <si>
    <t>Arbeidsgiveravgift av feriepenger</t>
  </si>
  <si>
    <t>Pensjonspremie arbeidsgivers del</t>
  </si>
  <si>
    <t>Refusjon sykepenger pedagogisk personale</t>
  </si>
  <si>
    <t>Refusjon sykepenger annet personal</t>
  </si>
  <si>
    <t>Refusjon arbeidsgiveravgift</t>
  </si>
  <si>
    <t>Vikar for tillitsvalgte</t>
  </si>
  <si>
    <t>Andre refusjoner arbeidskraft</t>
  </si>
  <si>
    <t>Gave til ansatte</t>
  </si>
  <si>
    <t>Bedriftslege, helse</t>
  </si>
  <si>
    <t>Gruppelivsforsikring</t>
  </si>
  <si>
    <t>Etterutdanning og velferd</t>
  </si>
  <si>
    <t>Arbeidsgiverorg. kontingent</t>
  </si>
  <si>
    <t>Arbeidsklær</t>
  </si>
  <si>
    <t>Andre personalkostnader</t>
  </si>
  <si>
    <t>Innkjøp av matvarer skoledrift</t>
  </si>
  <si>
    <t>Innkjøp av matvarer annen drift</t>
  </si>
  <si>
    <t>Andre varekostnader</t>
  </si>
  <si>
    <t>Leie av lokaler</t>
  </si>
  <si>
    <t xml:space="preserve">Rengjøringsmidler </t>
  </si>
  <si>
    <t>Vaskeriutgifter</t>
  </si>
  <si>
    <t>Kommunale avgifter, eiendomsavgifter etc.</t>
  </si>
  <si>
    <t>Reparasjoner og vedlikehold</t>
  </si>
  <si>
    <t>Kommunaleavgifter</t>
  </si>
  <si>
    <t>Lys og varme boliger</t>
  </si>
  <si>
    <t>Andre kostnader vedrørende boliger</t>
  </si>
  <si>
    <t>Leie/leasing av maskiner, inventar, data og lignende</t>
  </si>
  <si>
    <t>Leie andre kontormaskiner</t>
  </si>
  <si>
    <t>Annen leiekostnad</t>
  </si>
  <si>
    <t>Inventar, verktøy og driftsmateriell som ikke skal aktiveres</t>
  </si>
  <si>
    <t>Bibliotek - bøker</t>
  </si>
  <si>
    <t>Bibliotek - tidskrifter/aviser</t>
  </si>
  <si>
    <t>Undervisningsmidler lærere</t>
  </si>
  <si>
    <t>Undervisningsmidler/materiell elever</t>
  </si>
  <si>
    <t>Verktøy etc</t>
  </si>
  <si>
    <t>Diverse linjer</t>
  </si>
  <si>
    <t>Revisjon</t>
  </si>
  <si>
    <t>Regnskapshonorar</t>
  </si>
  <si>
    <t>Andre fremmede tjenester</t>
  </si>
  <si>
    <t>Kontorkostnader</t>
  </si>
  <si>
    <t>Trykksaker</t>
  </si>
  <si>
    <t>Stillingsannonser</t>
  </si>
  <si>
    <t>Andre kontorkostnader</t>
  </si>
  <si>
    <t>Porto og telefon</t>
  </si>
  <si>
    <t>Telefon</t>
  </si>
  <si>
    <t>Porto</t>
  </si>
  <si>
    <t>Diverse</t>
  </si>
  <si>
    <t>Drivstoff og driftsutgifter</t>
  </si>
  <si>
    <t>Forsikring</t>
  </si>
  <si>
    <t>Leie/leasing transportmidler</t>
  </si>
  <si>
    <t>Andre kostnader transportmidler</t>
  </si>
  <si>
    <t>Utgifter traktor/maskiner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</si>
  <si>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</si>
  <si>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</si>
  <si>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</si>
  <si>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</si>
  <si>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</si>
  <si>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</si>
  <si>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</si>
  <si>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</si>
  <si>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</si>
  <si>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</si>
  <si>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Skoleavis/blad</t>
  </si>
  <si>
    <t>Annonser</t>
  </si>
  <si>
    <t>Messeutgifter</t>
  </si>
  <si>
    <t>Kontingent - informasjonskontoret</t>
  </si>
  <si>
    <t>Annen markedsføringskostnad skoledrift</t>
  </si>
  <si>
    <t>Markedsføring annen drift</t>
  </si>
  <si>
    <t>Representasjoner, gaver, kontingenter etc.</t>
  </si>
  <si>
    <t>Andre kontingenter</t>
  </si>
  <si>
    <t>Gaver</t>
  </si>
  <si>
    <t>Forsikringspremie (unntatt transportmidler og personale)</t>
  </si>
  <si>
    <t>Skolebygg og internat</t>
  </si>
  <si>
    <t>Andre bygninger</t>
  </si>
  <si>
    <t>Nybygg (under oppførelse)</t>
  </si>
  <si>
    <t>Driftsmidler (ikke transportmidler)</t>
  </si>
  <si>
    <t>Annen kostnad</t>
  </si>
  <si>
    <t>Ulykkeforsikring elever</t>
  </si>
  <si>
    <t>Av- og nedskrivninger</t>
  </si>
  <si>
    <t>Avskrivninger på transportmidler, maskiner, inventar og innredning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</si>
  <si>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</si>
  <si>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</si>
  <si>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</si>
  <si>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</si>
  <si>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</si>
  <si>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</si>
  <si>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</si>
  <si>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</si>
  <si>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</si>
  <si>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Renteinntekter</t>
  </si>
  <si>
    <t>Purregebyr</t>
  </si>
  <si>
    <t>Andre finansinntekter</t>
  </si>
  <si>
    <t>Finanskostnader</t>
  </si>
  <si>
    <t>Betalbar skatt</t>
  </si>
  <si>
    <t>Resultat og disponeringer</t>
  </si>
  <si>
    <t>Årsresultat tilført egenkapital</t>
  </si>
  <si>
    <t>Disponeringer</t>
  </si>
  <si>
    <t>Reparasjon og vedlikehold</t>
  </si>
  <si>
    <t/>
  </si>
  <si>
    <t>6. Forsikringer,</t>
  </si>
  <si>
    <t>Reise, diett, bil, og lignende</t>
  </si>
  <si>
    <t>Andre inntekter skoledrift</t>
  </si>
  <si>
    <t>Tilskudd til spesialundervisning (eks. lønnsrefusjon)</t>
  </si>
  <si>
    <t>Refusjon lys og varme</t>
  </si>
  <si>
    <t>Kiosksalg</t>
  </si>
  <si>
    <t>Utleie av transportmidler</t>
  </si>
  <si>
    <t>Kioskvarer / automater</t>
  </si>
  <si>
    <t>Årsregnskap</t>
  </si>
  <si>
    <t>Kostnader arbeidskraft pedagogisk</t>
  </si>
  <si>
    <t xml:space="preserve"> Honorarer - foredragsholder (avgiftspliktig)</t>
  </si>
  <si>
    <t>Andre oppgave pliktige godtgjørelser</t>
  </si>
  <si>
    <t>Arbeidsgiveravgift og pensjonskostnader</t>
  </si>
  <si>
    <t>Andre kost. Arbeidskraft - ikke oppgavepliktig</t>
  </si>
  <si>
    <t>Annen personalkostnad</t>
  </si>
  <si>
    <t>Matvarer</t>
  </si>
  <si>
    <t>Driftskostnader bolig</t>
  </si>
  <si>
    <t>Driftskostnader skole og internat</t>
  </si>
  <si>
    <t>Serviceavtale bygg</t>
  </si>
  <si>
    <t>KAN SETTE INN EGNE KONTI HERFRA OG NED</t>
  </si>
  <si>
    <t>konto</t>
  </si>
  <si>
    <t>Kontonavn</t>
  </si>
  <si>
    <t>Kolonne A:</t>
  </si>
  <si>
    <t>Kontonummer</t>
  </si>
  <si>
    <t>Kolonne D:</t>
  </si>
  <si>
    <t>Kolonne E:</t>
  </si>
  <si>
    <t>Kolonne F:</t>
  </si>
  <si>
    <t>Skolens driftsutgift på denne kontoen</t>
  </si>
  <si>
    <t>Kolonne G:</t>
  </si>
  <si>
    <t>Gjennomsnittlig stillingsprosent</t>
  </si>
  <si>
    <t>Kolonne H:</t>
  </si>
  <si>
    <t>Utgifter til annen drift skal inn i denne kolonnen</t>
  </si>
  <si>
    <t>Kolonne I:</t>
  </si>
  <si>
    <t>Samlede utgifter for skoledrift og annen drift</t>
  </si>
  <si>
    <t>Utgiftskategori</t>
  </si>
  <si>
    <t>Resultat</t>
  </si>
  <si>
    <t>Dette er alt dere er nødt til å gjøre.</t>
  </si>
  <si>
    <t>Sommerdrift</t>
  </si>
  <si>
    <t>Offentlig refusjon vedrørende arbeidskraft (ved refusjon skal en bruke minus foran tallet)</t>
  </si>
  <si>
    <t>Foreslå at man avsetter ved slutten av året</t>
  </si>
  <si>
    <t>TV lisens</t>
  </si>
  <si>
    <t>Verktøy til vedlikeholdspersonell</t>
  </si>
  <si>
    <t>Hvis linjene ikke føres via balansen</t>
  </si>
  <si>
    <t>Internett, ADSL, bredbånd</t>
  </si>
  <si>
    <t>alarmoverføring</t>
  </si>
  <si>
    <t>Årbok,elevråd, skolebilde, elevguide</t>
  </si>
  <si>
    <t>Bank og kortgebyr</t>
  </si>
  <si>
    <t>Utleie skolebygninger, gymsal, undervisningsrom, basseng</t>
  </si>
  <si>
    <t>Utleie boliger, hybler, leiligheter</t>
  </si>
  <si>
    <t>Bruk av bil, minibuss, buss</t>
  </si>
  <si>
    <t>Honorarer avgiftspliktig (oppgavepliktig)</t>
  </si>
  <si>
    <t>Stipendiat</t>
  </si>
  <si>
    <t>Bedriftslege, tilskudd til treningsavgift, tilskudd til fysiskterapi</t>
  </si>
  <si>
    <t>Etterutdanning, rektorsamling, kurs, konferanser</t>
  </si>
  <si>
    <t>HSH/KS/OU/APO</t>
  </si>
  <si>
    <t>Lønn/tilskudd til ekstra undervisning</t>
  </si>
  <si>
    <t>Reparasjon og vedlikehold, fått med i husleiegrunnlag</t>
  </si>
  <si>
    <t>Reparasjon og vedlikehold, bygg (ikke med i husleiegrunnlag)</t>
  </si>
  <si>
    <t>Tilskudd stat (B+S)</t>
  </si>
  <si>
    <t>Kost</t>
  </si>
  <si>
    <t>Investering</t>
  </si>
  <si>
    <t>Inntekt skoledrift</t>
  </si>
  <si>
    <t>Inntekt internatdrift</t>
  </si>
  <si>
    <t>Statstilskudd B+S</t>
  </si>
  <si>
    <t>Annen inntekt</t>
  </si>
  <si>
    <t>Lønn Pedagogisk personale</t>
  </si>
  <si>
    <t>1. Fyll inn kostnadene på skoledrift (E) og annen drift (F)</t>
  </si>
  <si>
    <t>Fyll da inn kolonne A: kontonr. D: kontonavn E: Kostnader  H: velg hvilken kategori</t>
  </si>
  <si>
    <t>Tallene vil da bli oppdatert i arket som heter Skjema</t>
  </si>
  <si>
    <t xml:space="preserve">    2. Lønn internatleder/kontor//administrasjon/vaktmester eks. 3 IKV stillinger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</si>
  <si>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</si>
  <si>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</si>
  <si>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</si>
  <si>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7. Kommunaleavgifter</t>
  </si>
  <si>
    <t>9. Investeringer pr. elev: Underv. midl, inventar, utstyr, bibliotek, tidskrifter</t>
  </si>
  <si>
    <t>10. Fremmede tjenester</t>
  </si>
  <si>
    <t>11. Kontordrift, telefon, porto, internett</t>
  </si>
  <si>
    <t>12. Kostnad og godtgjørelse ved reise, diett, bil, og lignende</t>
  </si>
  <si>
    <t>13. Informasjonsarb., matriell, annonser, info.kontoret, og anne markedsføring</t>
  </si>
  <si>
    <r>
      <t xml:space="preserve">14. Div. driftsutgifter, renhold, toalettart. + </t>
    </r>
    <r>
      <rPr>
        <b/>
        <sz val="10"/>
        <color indexed="10"/>
        <rFont val="Arial"/>
        <family val="2"/>
      </rPr>
      <t xml:space="preserve"> ulike andre utgifter </t>
    </r>
    <r>
      <rPr>
        <sz val="10"/>
        <color indexed="10"/>
        <rFont val="Arial"/>
        <family val="2"/>
      </rPr>
      <t xml:space="preserve"> </t>
    </r>
  </si>
  <si>
    <t>Leie maskiner</t>
  </si>
  <si>
    <t>Kontoplan nummer 6700 serie</t>
  </si>
  <si>
    <t>Driftskostnader som ellers ikke er spesifisert i skjemaet</t>
  </si>
  <si>
    <t>Kontoplan nummer 7100 serie</t>
  </si>
  <si>
    <t>Lønn IKV utenom Statens tilskudd i B (3-stillinger)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</si>
  <si>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</si>
  <si>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</si>
  <si>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</si>
  <si>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</si>
  <si>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</si>
  <si>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</si>
  <si>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</si>
  <si>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</si>
  <si>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</si>
  <si>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</si>
  <si>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</si>
  <si>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</si>
  <si>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</si>
  <si>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</si>
  <si>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t xml:space="preserve">Folkehøgskolerådet er avhengig av tall fra skolene for å kunne gi Storting og departement riktige bakgrunnstall m.h.t. arbeidet med </t>
  </si>
  <si>
    <t>neste års statsbudsjett.</t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</si>
  <si>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</si>
  <si>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</si>
  <si>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</si>
  <si>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</si>
  <si>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</si>
  <si>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</si>
  <si>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sammenlignbar fra skole til skole.</t>
  </si>
  <si>
    <t>foregående år. Og husk at det ikke gjelder lærerboligene.</t>
  </si>
  <si>
    <t>tilskuddsordning. De fleste skolene kommer ut i minus her – noe som bekrefter vår argumentasjon på at tilskuddene ikke</t>
  </si>
  <si>
    <t xml:space="preserve"> lenger dekke de utgiftene de er ment å dekke. 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</si>
  <si>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</si>
  <si>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</si>
  <si>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</si>
  <si>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</si>
  <si>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</si>
  <si>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</si>
  <si>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</si>
  <si>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</si>
  <si>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</si>
  <si>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 xml:space="preserve">Noen vil savne at avskrivinger er tatt med i grunnlaget. </t>
  </si>
  <si>
    <t>Vi har valgt å utelate det fra undersøkelsen og sier at denne må dekkes av ekstern drift.</t>
  </si>
  <si>
    <t>Elevinnbetalinger til undervisning</t>
  </si>
  <si>
    <r>
      <t>minus</t>
    </r>
    <r>
      <rPr>
        <sz val="10"/>
        <color indexed="10"/>
        <rFont val="Arial"/>
        <family val="2"/>
      </rPr>
      <t xml:space="preserve">     Elevinnbetalinger til undersvisning</t>
    </r>
  </si>
  <si>
    <t>Elevinnbetaling undervisning</t>
  </si>
  <si>
    <t xml:space="preserve">Kolonne H skal i utgangspunktet ikke røres </t>
  </si>
  <si>
    <t>Nå kan dere lagre filen og maile den til johan@ikf.no</t>
  </si>
  <si>
    <t>Annen drift - sommerdrift, catering, utleie utover undervisning</t>
  </si>
  <si>
    <t>Ikke med i analysen</t>
  </si>
  <si>
    <t>For kurs/linjeavgifter kan det være en praktisk anordning å føre via balanse</t>
  </si>
  <si>
    <t>Undervisningsmidler, formingsmateriell, noter, litteratur, bøker</t>
  </si>
  <si>
    <t xml:space="preserve">Utleie pc, piano, kano, biljard, div.utstyr, solseng, </t>
  </si>
  <si>
    <t>Vareartikler</t>
  </si>
  <si>
    <t>Alt innkjøp til kiosken, brusautomat, sjokoladeautomat, telekort, prospektkort, osv.</t>
  </si>
  <si>
    <t>Lønn rektor</t>
  </si>
  <si>
    <t>Fastlønn</t>
  </si>
  <si>
    <t>Utstyrgodtgjørelse</t>
  </si>
  <si>
    <t>Solgte tjenester, utleie arbeidskraft, regnskapshonorar</t>
  </si>
  <si>
    <t>Oppgavepliktig</t>
  </si>
  <si>
    <t>Lys og varme</t>
  </si>
  <si>
    <t>Rengjøringsmidler, papirvarer, sanitærartikler</t>
  </si>
  <si>
    <t>Vaskepulver, rekvisita, vask hos andre, utstyr</t>
  </si>
  <si>
    <t>Snørydding, grusing, løv/kvist, planter</t>
  </si>
  <si>
    <t>Blomster, lys, duker, diverse</t>
  </si>
  <si>
    <t>Kopimaskin, frankeringsmaskin</t>
  </si>
  <si>
    <t>Faglitteratur, litteratur bibliotek</t>
  </si>
  <si>
    <t xml:space="preserve">Arbeidstøy - ikke innberetningspliktig, </t>
  </si>
  <si>
    <t xml:space="preserve">Vedlikehold skoleanlegg, internat, kjøkken, datarom, </t>
  </si>
  <si>
    <t>Serviceavtaler brann, innbrudd, alarmoverføring, heis, etc.</t>
  </si>
  <si>
    <t>Inventar, maskiner, kontormaskiner, IKT utstyr og annet utstyr</t>
  </si>
  <si>
    <t>Kontorrekvisita, konvolutter for salg</t>
  </si>
  <si>
    <t>Brevark, konvolutter og andre trykksaker</t>
  </si>
  <si>
    <t>Frankering, frimerker, frakt</t>
  </si>
  <si>
    <t>Forsikring, årsavgift, piggdekkavgift</t>
  </si>
  <si>
    <t>Film, lysbilder, utstillingsmateriell, plakater med mer</t>
  </si>
  <si>
    <t>Standleie, leie av messeselskap</t>
  </si>
  <si>
    <t>Kontingenter og medlemskap eksklusiv kontingent på konto 5940/7370</t>
  </si>
  <si>
    <t>Erstatninger</t>
  </si>
  <si>
    <t>Maskiner og utstyr</t>
  </si>
  <si>
    <t>Dataanlegg undervisning og administrasjon, vaskemaskiner</t>
  </si>
  <si>
    <t>Fordeling av kostnader over perioder som måneder</t>
  </si>
  <si>
    <t>Agiogevinst</t>
  </si>
  <si>
    <t>2. Hvis man har konti som i ikke passer sammen med denne standard kontoplan,</t>
  </si>
  <si>
    <t>kan man legge inn egne konti fra rad 247 til 278</t>
  </si>
  <si>
    <t>Gå til arket (fanen) under som heter "Pivot" og marker et vilkårlig felt i tabellen.</t>
  </si>
  <si>
    <t>Deretter må dere trykke på det røde utropstegnet oppe i hurtigtast menyen.</t>
  </si>
  <si>
    <t xml:space="preserve">Øvrige driftskostnader skole og internat </t>
  </si>
  <si>
    <t>Personalutvikling og andre personalkost.</t>
  </si>
  <si>
    <t>Lønn Internatleder, kontor, Vedlikehold</t>
  </si>
  <si>
    <t>Elevavhengig tilskudd og tilbakeføring av statstilskudd til Folkehøgskolerådet føres her.</t>
  </si>
  <si>
    <t>inntekter skal ha negativt fortegn</t>
  </si>
  <si>
    <t>Fyll inn gjennomsnittlig stillingsprosent for året</t>
  </si>
  <si>
    <t>Start med arket kontoplan,  fyll kun inn der det er farget med gult. Resten bør ikke røres.</t>
  </si>
  <si>
    <t>b) Årselevtall = hovedkurs+ kortkurs + dobbelttellende</t>
  </si>
  <si>
    <t>c)  Faktisk elevtall = årselevtallet minus dobbeltelling</t>
  </si>
  <si>
    <t>Kortkursavgifter og andre kursavgifter, ikke hovedkursavgifter</t>
  </si>
  <si>
    <t>Kan være praktisk anordning å føre via balansekonto</t>
  </si>
  <si>
    <t>Felles/semesteravgifter. trekk eleven (kopi/vask//telefon/internett)skolebilde,årbok</t>
  </si>
  <si>
    <t>Hvis årselevtall er større enn tilskuddselevtall, hentes fra konto 2070</t>
  </si>
  <si>
    <t>Flyktinger, norskundervisnining, funksjonhemmede, Aetat</t>
  </si>
  <si>
    <t>Barnehage og andre bygninger som ikke har med skoledriften å gjøre</t>
  </si>
  <si>
    <t>Alt salg i kiosk, brusautomat, sjokoladeautomat, frimerker, telekort, osv.</t>
  </si>
  <si>
    <t>stillings-</t>
  </si>
  <si>
    <t>Trekk hjemmepc og lignende</t>
  </si>
  <si>
    <t>Kommunale avgifter,renovasjon,vann, kloakk, feiing og eiendomsavgifter</t>
  </si>
  <si>
    <t>Strøm, nettleie, olje, gass, lysrør/pærer</t>
  </si>
  <si>
    <t>Service(dekketøy), bestikk og annet kjøkkenutstyr</t>
  </si>
  <si>
    <t xml:space="preserve">Kjøp IKT utstyr, programvare, utstyr datarom og fornyelse av datalisenser </t>
  </si>
  <si>
    <t>Tidsskrifter, aviser, blad</t>
  </si>
  <si>
    <t>Serviceavtale, kopipapir, Kopinor, kopimaskinrekvisita, fotopapir</t>
  </si>
  <si>
    <t>Serviceavtaler, rekvisita, lisenser vedr. administrasjonen</t>
  </si>
  <si>
    <t>Telefon, telefaks, telefongodtgjørelse (oppgavepliktig)</t>
  </si>
  <si>
    <t>Redusert bruttolønn pga utleie IKT-utstyr</t>
  </si>
  <si>
    <t>Påløpne feriepenger</t>
  </si>
  <si>
    <t>Refusjon sykepenger internatleder, kontor, vaktmester</t>
  </si>
  <si>
    <t>Lys og varme (Energi)</t>
  </si>
  <si>
    <t>Inventar og utstyr til undervisning</t>
  </si>
  <si>
    <t>Inventar og utstyr til kjøkkenavdeling</t>
  </si>
  <si>
    <t>Inventar og utstyr til vaktmester / hagearbeid</t>
  </si>
  <si>
    <t>Inventar og utstyr til administrasjon</t>
  </si>
  <si>
    <t>Inventar og utstyr til IKT (undervisning/elevrelatert)</t>
  </si>
  <si>
    <t>Kortkursutgifter</t>
  </si>
  <si>
    <t>Juridisk bistand</t>
  </si>
  <si>
    <t>Serviceavtale og lisenser (administrasjon)</t>
  </si>
  <si>
    <t>Skolebrosjyre/skoleplan</t>
  </si>
  <si>
    <t>Lønnsutg. Øvrig personale</t>
  </si>
  <si>
    <t>Hvis dette er vanskelig, så gjør en skjønnsmessig vurdering istedenfor å bli sittende fast.</t>
  </si>
  <si>
    <t>Summen (G) skal stemme med totalsummen i regnskapet</t>
  </si>
  <si>
    <t>For de av dere som har ganske mye/en god del excel kompetanse,</t>
  </si>
  <si>
    <t xml:space="preserve"> dere kan også gå inn og se hvordan utgiftene fordelte seg ved å gjøre følgende:</t>
  </si>
  <si>
    <t xml:space="preserve">NB! Fylkeseide skoler:  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</si>
  <si>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</si>
  <si>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t>på fond. Når årselevtallet igjen stiger over tilskuddselevtallet, skal disse midlene føres tilbake og styrke ekstra lærerressurser.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</si>
  <si>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</si>
  <si>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</si>
  <si>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</si>
  <si>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t>Samlede utgifter minus evt. tilskudd fra annet hold</t>
  </si>
  <si>
    <t>Statstilskudd</t>
  </si>
  <si>
    <t>Reiseforsikring, lovpålagt ulykkesforsikring</t>
  </si>
  <si>
    <t>Andre inntekter internatdrift</t>
  </si>
  <si>
    <t>som har med undervisning å gjøre</t>
  </si>
  <si>
    <t>Storvøling</t>
  </si>
  <si>
    <t>sykepenger og fødselspenger</t>
  </si>
  <si>
    <t>Inspektør, lærere</t>
  </si>
  <si>
    <t>Lærertimer brukt - i gjennomsnitt pr. uke (undervisningsdel for rektor/inspektør)</t>
  </si>
  <si>
    <t>Lærertimer brukt - i gjennomsnitt pr. uke (administrasjonsdel for rektor/inspektør)</t>
  </si>
  <si>
    <t>Lærertimer brukt i gjennomsnitt pr. uke (admin.del rektor/insp)</t>
  </si>
  <si>
    <t>Vedlikehold - kun skole/internat - ikke lærerboliger, ikke "storvøling"</t>
  </si>
  <si>
    <t>Når det gjelder rektor og inspektør tar en med undervisningsdelen (admin.delen skal dekkes gjennom B og S).</t>
  </si>
  <si>
    <t xml:space="preserve">2,4 og 1,7 i utregningen av tilskuddet. </t>
  </si>
  <si>
    <t xml:space="preserve"> skolene har til disposisjon per uke.</t>
  </si>
  <si>
    <t>Den andre kolonnen,  ”lærertimer”,  bruker relasjonstallene 2,4 og 1,4 og er et uttrykk for det lærertimetall</t>
  </si>
  <si>
    <t>Lærertimer brukt er gjennomsnitt pr. uke. Her skal både timer på hovedkurs og kortkurs være med.</t>
  </si>
  <si>
    <t>b)      Årselevtall = hovedkurs+ kortkurs + dobbelttellende</t>
  </si>
  <si>
    <t>c)      Faktisk elevtall = årselevtallet minus dobbelttelling</t>
  </si>
  <si>
    <t>undervisningsdel rektor og inspektør + lærere</t>
  </si>
  <si>
    <t>Lærertimer brukt i gjennomsnitt pr. uke</t>
  </si>
  <si>
    <t>Års timetall brukt til undervisning</t>
  </si>
  <si>
    <t>regn 30,8 uker undervisningstid i året (185 dager/6dager)</t>
  </si>
  <si>
    <t>eksempel en skole med årstimetall på 7700 får 250 lærertimer i uka</t>
  </si>
  <si>
    <t>Inventar og utstyr til internatavdeling</t>
  </si>
  <si>
    <t>Inventar og utstyr generelt</t>
  </si>
  <si>
    <t>Pass på at dere ikke fører opp utgifter som elevene likevel betaler på annen måte eksempel materiell, turer m.m.</t>
  </si>
  <si>
    <t xml:space="preserve">Dersom noen skoler tar ekstrabetalt for noe undervisning – eksempel underv. i solosinstrument, må også dette trekkes fra. </t>
  </si>
  <si>
    <t>8. Øvrige driftskostnader skole og internat eksklusivt Kommunaleavgifter, Energi</t>
  </si>
  <si>
    <t>Dette betyr at skolen må dekke dette inn på annen måte eks. gjennom økte elevpenger.</t>
  </si>
  <si>
    <t>Oppholdspenger Hoved-/kortkurs</t>
  </si>
  <si>
    <t>Eksklusiv sykepenger, trygdekontorer, a-etat, flytningsundervisning, tillitsmannsarbeid m.m.</t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</si>
  <si>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</si>
  <si>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r>
      <t>minus</t>
    </r>
    <r>
      <rPr>
        <sz val="10"/>
        <color indexed="10"/>
        <rFont val="Arial"/>
        <family val="2"/>
      </rPr>
      <t xml:space="preserve">         Lønn til "ekstraundervisning</t>
    </r>
  </si>
  <si>
    <t>Antall hjemmeboere</t>
  </si>
  <si>
    <t>G287 skal være lik med overskuddet/underskuddet i skolens regnskap.</t>
  </si>
  <si>
    <t>Hvis man har lagt inn alle inntekter og utgifter, skal celle G287 være lik med årets resultat</t>
  </si>
  <si>
    <t>Husk å fyll ut faktisk stillingsprosent (I) i cellene som er markert gule celle I72, I73 og I74.</t>
  </si>
  <si>
    <t>Før inn netto tall, og inng./Utg. mva mellom rad 254 og 259</t>
  </si>
  <si>
    <t>Anleggsmidler</t>
  </si>
  <si>
    <t>Omløpsmidler</t>
  </si>
  <si>
    <t>Sum Eiendeler</t>
  </si>
  <si>
    <t>Eiendeler</t>
  </si>
  <si>
    <t>BALANSE</t>
  </si>
  <si>
    <t>Egenkapital og gjeld</t>
  </si>
  <si>
    <t>Egenkapital</t>
  </si>
  <si>
    <t>Kortsiktig gjeld</t>
  </si>
  <si>
    <t>Langsiktig gjeld</t>
  </si>
  <si>
    <t>Sum egenkapital og gjeld</t>
  </si>
  <si>
    <t>fyll ut F10 eller F11</t>
  </si>
  <si>
    <t>Tilskudds og kostnadsundersøkelse 2009</t>
  </si>
  <si>
    <t>Antall kortkurselever (inkludert i årselevtall 2009) omreknet til årselever</t>
  </si>
  <si>
    <t>Elevavhengig tilskudd til bruk i 2009</t>
  </si>
  <si>
    <t>B+Tilskudd stat  2009 (B+S)</t>
  </si>
  <si>
    <t xml:space="preserve">Elevavhengig tilskudd (a * 27299) </t>
  </si>
  <si>
    <t>pluss/minus  reserve ((a - b) * 27299)</t>
  </si>
  <si>
    <t>a)     Tilskuddselevtall = gjennomsnitt av år 2005, 2006 og 2007 (se tilskuddsbrev for 2009)</t>
  </si>
  <si>
    <t>a) Tilskuddselevtall = gjennomsnitt (se tilskuddsbrev for 2009)</t>
  </si>
  <si>
    <t>Antall kortkurselever (se årselevtall 2009) omregnet til årselever</t>
  </si>
  <si>
    <t xml:space="preserve">En del av skolene har vel nå klart regnskapstallene for 2009 og det er klart for en ny undersøkelse. </t>
  </si>
  <si>
    <t xml:space="preserve">1) Elevtallene – her fører dere inn tilskuddselevtallet for 2009. Årselevtallet vet dere også selv om dette enda ikke er godkjent. </t>
  </si>
  <si>
    <t>Husk at det gjelder kalenderåret 2009. Kolonne som heter fordelingsnøkkel, bruker omregningsfaktorene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</si>
</sst>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 &quot;\ #,##0;&quot;kr &quot;\ \-#,##0"/>
    <numFmt numFmtId="165" formatCode="&quot;kr &quot;\ #,##0;[Red]&quot;kr &quot;\ \-#,##0"/>
    <numFmt numFmtId="166" formatCode="&quot;kr &quot;\ #,##0.00;&quot;kr &quot;\ \-#,##0.00"/>
    <numFmt numFmtId="167" formatCode="&quot;kr &quot;\ #,##0.00;[Red]&quot;kr &quot;\ \-#,##0.00"/>
    <numFmt numFmtId="168" formatCode="_ &quot;kr &quot;\ * #,##0_ ;_ &quot;kr &quot;\ * \-#,##0_ ;_ &quot;kr &quot;\ * &quot;-&quot;_ ;_ @_ "/>
    <numFmt numFmtId="169" formatCode="_ &quot;kr &quot;\ * #,##0.00_ ;_ &quot;kr &quot;\ * \-#,##0.00_ ;_ &quot;kr 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_ * #,##0.0_ ;_ * \-#,##0.0_ ;_ * &quot;-&quot;?_ ;_ @_ "/>
  </numFmts>
  <fonts count="6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7"/>
      <name val="Arial"/>
      <family val="0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color indexed="62"/>
      <name val="Arial"/>
      <family val="2"/>
    </font>
    <font>
      <b/>
      <u val="single"/>
      <sz val="1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23" borderId="1" applyNumberFormat="0" applyAlignment="0" applyProtection="0"/>
    <xf numFmtId="0" fontId="55" fillId="0" borderId="2" applyNumberFormat="0" applyFill="0" applyAlignment="0" applyProtection="0"/>
    <xf numFmtId="0" fontId="56" fillId="24" borderId="3" applyNumberFormat="0" applyAlignment="0" applyProtection="0"/>
    <xf numFmtId="0" fontId="0" fillId="25" borderId="4" applyNumberFormat="0" applyFont="0" applyAlignment="0" applyProtection="0"/>
    <xf numFmtId="0" fontId="57" fillId="26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9" fontId="0" fillId="0" borderId="0" xfId="51" applyNumberFormat="1" applyFont="1" applyAlignment="1">
      <alignment/>
    </xf>
    <xf numFmtId="179" fontId="0" fillId="0" borderId="10" xfId="51" applyNumberFormat="1" applyFont="1" applyBorder="1" applyAlignment="1">
      <alignment horizontal="center"/>
    </xf>
    <xf numFmtId="179" fontId="0" fillId="0" borderId="0" xfId="5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7" fillId="0" borderId="0" xfId="51" applyFont="1" applyAlignment="1">
      <alignment/>
    </xf>
    <xf numFmtId="179" fontId="7" fillId="0" borderId="0" xfId="51" applyNumberFormat="1" applyFont="1" applyAlignment="1">
      <alignment/>
    </xf>
    <xf numFmtId="179" fontId="7" fillId="0" borderId="0" xfId="51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178" fontId="7" fillId="0" borderId="10" xfId="51" applyNumberFormat="1" applyFont="1" applyBorder="1" applyAlignment="1">
      <alignment horizontal="center"/>
    </xf>
    <xf numFmtId="179" fontId="7" fillId="0" borderId="10" xfId="51" applyNumberFormat="1" applyFont="1" applyBorder="1" applyAlignment="1">
      <alignment horizontal="center"/>
    </xf>
    <xf numFmtId="179" fontId="7" fillId="0" borderId="0" xfId="51" applyNumberFormat="1" applyFont="1" applyBorder="1" applyAlignment="1">
      <alignment horizontal="center"/>
    </xf>
    <xf numFmtId="9" fontId="7" fillId="0" borderId="0" xfId="48" applyFont="1" applyBorder="1" applyAlignment="1">
      <alignment horizontal="center"/>
    </xf>
    <xf numFmtId="179" fontId="7" fillId="0" borderId="0" xfId="51" applyNumberFormat="1" applyFont="1" applyAlignment="1">
      <alignment horizontal="center"/>
    </xf>
    <xf numFmtId="179" fontId="7" fillId="0" borderId="0" xfId="51" applyNumberFormat="1" applyFont="1" applyBorder="1" applyAlignment="1">
      <alignment/>
    </xf>
    <xf numFmtId="179" fontId="11" fillId="0" borderId="0" xfId="51" applyNumberFormat="1" applyFont="1" applyAlignment="1">
      <alignment/>
    </xf>
    <xf numFmtId="179" fontId="7" fillId="0" borderId="11" xfId="51" applyNumberFormat="1" applyFont="1" applyBorder="1" applyAlignment="1">
      <alignment horizontal="center"/>
    </xf>
    <xf numFmtId="179" fontId="12" fillId="0" borderId="0" xfId="51" applyNumberFormat="1" applyFont="1" applyAlignment="1">
      <alignment horizontal="left"/>
    </xf>
    <xf numFmtId="179" fontId="13" fillId="0" borderId="0" xfId="51" applyNumberFormat="1" applyFont="1" applyAlignment="1">
      <alignment/>
    </xf>
    <xf numFmtId="179" fontId="13" fillId="0" borderId="10" xfId="51" applyNumberFormat="1" applyFont="1" applyBorder="1" applyAlignment="1">
      <alignment horizontal="center"/>
    </xf>
    <xf numFmtId="179" fontId="13" fillId="0" borderId="0" xfId="51" applyNumberFormat="1" applyFont="1" applyAlignment="1">
      <alignment horizontal="left"/>
    </xf>
    <xf numFmtId="179" fontId="12" fillId="0" borderId="0" xfId="51" applyNumberFormat="1" applyFont="1" applyAlignment="1">
      <alignment/>
    </xf>
    <xf numFmtId="179" fontId="13" fillId="0" borderId="0" xfId="51" applyNumberFormat="1" applyFont="1" applyBorder="1" applyAlignment="1">
      <alignment horizontal="center"/>
    </xf>
    <xf numFmtId="179" fontId="13" fillId="0" borderId="0" xfId="51" applyNumberFormat="1" applyFont="1" applyAlignment="1">
      <alignment horizontal="center"/>
    </xf>
    <xf numFmtId="179" fontId="13" fillId="0" borderId="0" xfId="51" applyNumberFormat="1" applyFont="1" applyBorder="1" applyAlignment="1">
      <alignment/>
    </xf>
    <xf numFmtId="179" fontId="13" fillId="0" borderId="0" xfId="51" applyNumberFormat="1" applyFont="1" applyBorder="1" applyAlignment="1">
      <alignment horizontal="left"/>
    </xf>
    <xf numFmtId="179" fontId="12" fillId="0" borderId="0" xfId="51" applyNumberFormat="1" applyFont="1" applyBorder="1" applyAlignment="1">
      <alignment horizontal="left"/>
    </xf>
    <xf numFmtId="179" fontId="13" fillId="0" borderId="11" xfId="51" applyNumberFormat="1" applyFont="1" applyBorder="1" applyAlignment="1">
      <alignment horizontal="center"/>
    </xf>
    <xf numFmtId="179" fontId="14" fillId="0" borderId="0" xfId="51" applyNumberFormat="1" applyFont="1" applyAlignment="1">
      <alignment/>
    </xf>
    <xf numFmtId="179" fontId="12" fillId="0" borderId="0" xfId="51" applyNumberFormat="1" applyFont="1" applyAlignment="1">
      <alignment horizontal="center"/>
    </xf>
    <xf numFmtId="179" fontId="12" fillId="0" borderId="0" xfId="51" applyNumberFormat="1" applyFont="1" applyBorder="1" applyAlignment="1">
      <alignment/>
    </xf>
    <xf numFmtId="179" fontId="12" fillId="0" borderId="10" xfId="51" applyNumberFormat="1" applyFont="1" applyBorder="1" applyAlignment="1">
      <alignment horizontal="center"/>
    </xf>
    <xf numFmtId="179" fontId="12" fillId="0" borderId="0" xfId="5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3" fillId="0" borderId="0" xfId="51" applyNumberFormat="1" applyFont="1" applyAlignment="1">
      <alignment horizontal="left"/>
    </xf>
    <xf numFmtId="179" fontId="11" fillId="0" borderId="0" xfId="51" applyNumberFormat="1" applyFont="1" applyAlignment="1">
      <alignment/>
    </xf>
    <xf numFmtId="179" fontId="15" fillId="0" borderId="0" xfId="51" applyNumberFormat="1" applyFont="1" applyAlignment="1">
      <alignment horizontal="left"/>
    </xf>
    <xf numFmtId="179" fontId="5" fillId="0" borderId="0" xfId="51" applyNumberFormat="1" applyFont="1" applyAlignment="1">
      <alignment horizontal="left"/>
    </xf>
    <xf numFmtId="0" fontId="23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179" fontId="13" fillId="0" borderId="17" xfId="51" applyNumberFormat="1" applyFont="1" applyBorder="1" applyAlignment="1">
      <alignment horizontal="center"/>
    </xf>
    <xf numFmtId="179" fontId="3" fillId="0" borderId="0" xfId="51" applyNumberFormat="1" applyFont="1" applyAlignment="1">
      <alignment/>
    </xf>
    <xf numFmtId="179" fontId="0" fillId="0" borderId="15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0" xfId="0" applyNumberFormat="1" applyAlignment="1">
      <alignment/>
    </xf>
    <xf numFmtId="179" fontId="13" fillId="0" borderId="20" xfId="51" applyNumberFormat="1" applyFont="1" applyBorder="1" applyAlignment="1">
      <alignment horizontal="center"/>
    </xf>
    <xf numFmtId="179" fontId="0" fillId="0" borderId="0" xfId="51" applyNumberFormat="1" applyFont="1" applyAlignment="1">
      <alignment/>
    </xf>
    <xf numFmtId="9" fontId="13" fillId="0" borderId="0" xfId="48" applyFont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0" fontId="26" fillId="0" borderId="21" xfId="0" applyFont="1" applyBorder="1" applyAlignment="1">
      <alignment horizontal="left"/>
    </xf>
    <xf numFmtId="179" fontId="5" fillId="0" borderId="0" xfId="51" applyNumberFormat="1" applyFont="1" applyAlignment="1">
      <alignment/>
    </xf>
    <xf numFmtId="179" fontId="15" fillId="0" borderId="0" xfId="51" applyNumberFormat="1" applyFont="1" applyAlignment="1">
      <alignment/>
    </xf>
    <xf numFmtId="9" fontId="15" fillId="0" borderId="0" xfId="48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24" fillId="33" borderId="0" xfId="0" applyFont="1" applyFill="1" applyAlignment="1">
      <alignment/>
    </xf>
    <xf numFmtId="0" fontId="16" fillId="0" borderId="0" xfId="0" applyFont="1" applyAlignment="1">
      <alignment/>
    </xf>
    <xf numFmtId="179" fontId="7" fillId="0" borderId="0" xfId="51" applyNumberFormat="1" applyFont="1" applyAlignment="1">
      <alignment horizontal="left"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3" fillId="0" borderId="0" xfId="0" applyNumberFormat="1" applyFont="1" applyAlignment="1">
      <alignment horizontal="left"/>
    </xf>
    <xf numFmtId="179" fontId="3" fillId="33" borderId="0" xfId="51" applyNumberFormat="1" applyFont="1" applyFill="1" applyAlignment="1" applyProtection="1">
      <alignment horizontal="left"/>
      <protection locked="0"/>
    </xf>
    <xf numFmtId="179" fontId="5" fillId="0" borderId="0" xfId="51" applyNumberFormat="1" applyFont="1" applyAlignment="1" applyProtection="1">
      <alignment horizontal="left"/>
      <protection locked="0"/>
    </xf>
    <xf numFmtId="179" fontId="5" fillId="33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 horizontal="left"/>
      <protection locked="0"/>
    </xf>
    <xf numFmtId="179" fontId="3" fillId="0" borderId="0" xfId="51" applyNumberFormat="1" applyFont="1" applyFill="1" applyAlignment="1" applyProtection="1">
      <alignment horizontal="left"/>
      <protection locked="0"/>
    </xf>
    <xf numFmtId="179" fontId="3" fillId="0" borderId="0" xfId="51" applyNumberFormat="1" applyFont="1" applyAlignment="1" applyProtection="1">
      <alignment/>
      <protection locked="0"/>
    </xf>
    <xf numFmtId="179" fontId="3" fillId="33" borderId="0" xfId="51" applyNumberFormat="1" applyFont="1" applyFill="1" applyAlignment="1" applyProtection="1">
      <alignment/>
      <protection locked="0"/>
    </xf>
    <xf numFmtId="9" fontId="15" fillId="33" borderId="0" xfId="48" applyFont="1" applyFill="1" applyAlignment="1" applyProtection="1">
      <alignment/>
      <protection locked="0"/>
    </xf>
    <xf numFmtId="179" fontId="3" fillId="34" borderId="0" xfId="51" applyNumberFormat="1" applyFont="1" applyFill="1" applyAlignment="1" applyProtection="1">
      <alignment horizontal="left"/>
      <protection locked="0"/>
    </xf>
    <xf numFmtId="179" fontId="5" fillId="34" borderId="0" xfId="51" applyNumberFormat="1" applyFont="1" applyFill="1" applyAlignment="1" applyProtection="1">
      <alignment horizontal="left"/>
      <protection locked="0"/>
    </xf>
    <xf numFmtId="178" fontId="0" fillId="0" borderId="10" xfId="51" applyNumberFormat="1" applyFont="1" applyFill="1" applyBorder="1" applyAlignment="1">
      <alignment horizontal="center"/>
    </xf>
    <xf numFmtId="179" fontId="7" fillId="0" borderId="10" xfId="51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3" fontId="11" fillId="0" borderId="0" xfId="51" applyFont="1" applyAlignment="1">
      <alignment/>
    </xf>
    <xf numFmtId="179" fontId="11" fillId="0" borderId="0" xfId="51" applyNumberFormat="1" applyFont="1" applyBorder="1" applyAlignment="1">
      <alignment horizontal="center"/>
    </xf>
    <xf numFmtId="179" fontId="11" fillId="0" borderId="0" xfId="51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NumberFormat="1" applyFont="1" applyAlignment="1">
      <alignment/>
    </xf>
    <xf numFmtId="0" fontId="25" fillId="33" borderId="0" xfId="0" applyFont="1" applyFill="1" applyAlignment="1">
      <alignment/>
    </xf>
    <xf numFmtId="179" fontId="3" fillId="0" borderId="0" xfId="51" applyNumberFormat="1" applyFont="1" applyAlignment="1">
      <alignment/>
    </xf>
    <xf numFmtId="9" fontId="15" fillId="0" borderId="0" xfId="48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4" fillId="35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179" fontId="2" fillId="0" borderId="0" xfId="51" applyNumberFormat="1" applyFont="1" applyAlignment="1">
      <alignment horizontal="left"/>
    </xf>
    <xf numFmtId="180" fontId="3" fillId="33" borderId="10" xfId="51" applyNumberFormat="1" applyFont="1" applyFill="1" applyBorder="1" applyAlignment="1" applyProtection="1">
      <alignment horizontal="center"/>
      <protection locked="0"/>
    </xf>
    <xf numFmtId="178" fontId="3" fillId="33" borderId="10" xfId="51" applyNumberFormat="1" applyFont="1" applyFill="1" applyBorder="1" applyAlignment="1" applyProtection="1">
      <alignment horizontal="center"/>
      <protection locked="0"/>
    </xf>
    <xf numFmtId="179" fontId="5" fillId="0" borderId="0" xfId="51" applyNumberFormat="1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79" fontId="5" fillId="33" borderId="0" xfId="51" applyNumberFormat="1" applyFont="1" applyFill="1" applyAlignment="1" applyProtection="1">
      <alignment/>
      <protection locked="0"/>
    </xf>
    <xf numFmtId="179" fontId="5" fillId="0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 applyProtection="1">
      <alignment horizontal="left"/>
      <protection locked="0"/>
    </xf>
    <xf numFmtId="179" fontId="3" fillId="34" borderId="0" xfId="51" applyNumberFormat="1" applyFont="1" applyFill="1" applyBorder="1" applyAlignment="1" applyProtection="1">
      <alignment horizontal="left"/>
      <protection locked="0"/>
    </xf>
    <xf numFmtId="179" fontId="3" fillId="0" borderId="0" xfId="51" applyNumberFormat="1" applyFont="1" applyFill="1" applyBorder="1" applyAlignment="1">
      <alignment/>
    </xf>
    <xf numFmtId="179" fontId="3" fillId="33" borderId="0" xfId="51" applyNumberFormat="1" applyFont="1" applyFill="1" applyAlignment="1" applyProtection="1">
      <alignment/>
      <protection locked="0"/>
    </xf>
    <xf numFmtId="43" fontId="3" fillId="33" borderId="10" xfId="51" applyNumberFormat="1" applyFont="1" applyFill="1" applyBorder="1" applyAlignment="1" applyProtection="1">
      <alignment/>
      <protection locked="0"/>
    </xf>
    <xf numFmtId="0" fontId="13" fillId="0" borderId="10" xfId="48" applyNumberFormat="1" applyFont="1" applyBorder="1" applyAlignment="1">
      <alignment horizontal="center"/>
    </xf>
    <xf numFmtId="180" fontId="0" fillId="0" borderId="10" xfId="51" applyNumberFormat="1" applyFont="1" applyFill="1" applyBorder="1" applyAlignment="1">
      <alignment horizontal="center"/>
    </xf>
    <xf numFmtId="179" fontId="7" fillId="0" borderId="0" xfId="51" applyNumberFormat="1" applyFont="1" applyFill="1" applyBorder="1" applyAlignment="1">
      <alignment horizontal="center"/>
    </xf>
    <xf numFmtId="178" fontId="7" fillId="0" borderId="10" xfId="51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9" fontId="3" fillId="34" borderId="0" xfId="51" applyNumberFormat="1" applyFont="1" applyFill="1" applyAlignment="1">
      <alignment horizontal="left"/>
    </xf>
    <xf numFmtId="179" fontId="5" fillId="34" borderId="0" xfId="51" applyNumberFormat="1" applyFont="1" applyFill="1" applyAlignment="1">
      <alignment horizontal="left"/>
    </xf>
    <xf numFmtId="179" fontId="13" fillId="0" borderId="0" xfId="51" applyNumberFormat="1" applyFont="1" applyBorder="1" applyAlignment="1">
      <alignment horizontal="center"/>
    </xf>
    <xf numFmtId="179" fontId="13" fillId="0" borderId="22" xfId="51" applyNumberFormat="1" applyFont="1" applyBorder="1" applyAlignment="1">
      <alignment horizontal="center"/>
    </xf>
    <xf numFmtId="179" fontId="12" fillId="0" borderId="0" xfId="51" applyNumberFormat="1" applyFont="1" applyAlignment="1">
      <alignment horizontal="left"/>
    </xf>
    <xf numFmtId="0" fontId="13" fillId="0" borderId="17" xfId="51" applyNumberFormat="1" applyFont="1" applyBorder="1" applyAlignment="1">
      <alignment horizontal="center"/>
    </xf>
    <xf numFmtId="0" fontId="13" fillId="0" borderId="0" xfId="51" applyNumberFormat="1" applyFont="1" applyBorder="1" applyAlignment="1">
      <alignment horizontal="center"/>
    </xf>
    <xf numFmtId="179" fontId="13" fillId="0" borderId="17" xfId="51" applyNumberFormat="1" applyFont="1" applyBorder="1" applyAlignment="1">
      <alignment horizontal="center"/>
    </xf>
    <xf numFmtId="179" fontId="13" fillId="0" borderId="0" xfId="51" applyNumberFormat="1" applyFont="1" applyAlignment="1">
      <alignment horizontal="center"/>
    </xf>
    <xf numFmtId="179" fontId="13" fillId="0" borderId="0" xfId="51" applyNumberFormat="1" applyFont="1" applyAlignment="1">
      <alignment horizontal="left"/>
    </xf>
    <xf numFmtId="179" fontId="13" fillId="0" borderId="0" xfId="51" applyNumberFormat="1" applyFont="1" applyBorder="1" applyAlignment="1">
      <alignment horizontal="left"/>
    </xf>
    <xf numFmtId="179" fontId="12" fillId="0" borderId="0" xfId="51" applyNumberFormat="1" applyFont="1" applyBorder="1" applyAlignment="1">
      <alignment horizontal="left"/>
    </xf>
    <xf numFmtId="179" fontId="12" fillId="0" borderId="23" xfId="51" applyNumberFormat="1" applyFont="1" applyBorder="1" applyAlignment="1">
      <alignment horizontal="left"/>
    </xf>
    <xf numFmtId="43" fontId="13" fillId="0" borderId="17" xfId="51" applyNumberFormat="1" applyFont="1" applyBorder="1" applyAlignment="1">
      <alignment horizontal="center"/>
    </xf>
    <xf numFmtId="43" fontId="13" fillId="0" borderId="0" xfId="51" applyNumberFormat="1" applyFont="1" applyBorder="1" applyAlignment="1">
      <alignment horizontal="center"/>
    </xf>
    <xf numFmtId="179" fontId="12" fillId="0" borderId="20" xfId="51" applyNumberFormat="1" applyFont="1" applyBorder="1" applyAlignment="1">
      <alignment horizontal="left"/>
    </xf>
    <xf numFmtId="179" fontId="13" fillId="0" borderId="24" xfId="51" applyNumberFormat="1" applyFont="1" applyBorder="1" applyAlignment="1">
      <alignment horizontal="left"/>
    </xf>
    <xf numFmtId="179" fontId="10" fillId="0" borderId="0" xfId="51" applyNumberFormat="1" applyFont="1" applyBorder="1" applyAlignment="1">
      <alignment horizontal="left"/>
    </xf>
    <xf numFmtId="179" fontId="10" fillId="0" borderId="23" xfId="51" applyNumberFormat="1" applyFont="1" applyBorder="1" applyAlignment="1">
      <alignment horizontal="left"/>
    </xf>
    <xf numFmtId="179" fontId="0" fillId="0" borderId="0" xfId="5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79" fontId="7" fillId="0" borderId="0" xfId="51" applyNumberFormat="1" applyFont="1" applyAlignment="1">
      <alignment horizontal="left"/>
    </xf>
    <xf numFmtId="179" fontId="7" fillId="0" borderId="24" xfId="51" applyNumberFormat="1" applyFont="1" applyBorder="1" applyAlignment="1">
      <alignment horizontal="left"/>
    </xf>
    <xf numFmtId="179" fontId="10" fillId="0" borderId="25" xfId="51" applyNumberFormat="1" applyFont="1" applyBorder="1" applyAlignment="1">
      <alignment horizontal="left"/>
    </xf>
    <xf numFmtId="179" fontId="0" fillId="0" borderId="20" xfId="51" applyNumberFormat="1" applyFont="1" applyBorder="1" applyAlignment="1">
      <alignment horizontal="center" shrinkToFit="1"/>
    </xf>
    <xf numFmtId="179" fontId="7" fillId="0" borderId="17" xfId="51" applyNumberFormat="1" applyFont="1" applyBorder="1" applyAlignment="1">
      <alignment horizontal="center"/>
    </xf>
    <xf numFmtId="179" fontId="7" fillId="0" borderId="0" xfId="51" applyNumberFormat="1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1">
    <dxf>
      <numFmt numFmtId="179" formatCode="_ * #,##0_ ;_ * \-#,##0_ ;_ * &quot;-&quot;??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42.emf" /><Relationship Id="rId3" Type="http://schemas.openxmlformats.org/officeDocument/2006/relationships/image" Target="../media/image118.emf" /><Relationship Id="rId4" Type="http://schemas.openxmlformats.org/officeDocument/2006/relationships/image" Target="../media/image20.emf" /><Relationship Id="rId5" Type="http://schemas.openxmlformats.org/officeDocument/2006/relationships/image" Target="../media/image18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3.emf" /><Relationship Id="rId2" Type="http://schemas.openxmlformats.org/officeDocument/2006/relationships/image" Target="../media/image194.emf" /><Relationship Id="rId3" Type="http://schemas.openxmlformats.org/officeDocument/2006/relationships/image" Target="../media/image27.emf" /><Relationship Id="rId4" Type="http://schemas.openxmlformats.org/officeDocument/2006/relationships/image" Target="../media/image87.emf" /><Relationship Id="rId5" Type="http://schemas.openxmlformats.org/officeDocument/2006/relationships/image" Target="../media/image76.emf" /><Relationship Id="rId6" Type="http://schemas.openxmlformats.org/officeDocument/2006/relationships/image" Target="../media/image40.emf" /><Relationship Id="rId7" Type="http://schemas.openxmlformats.org/officeDocument/2006/relationships/image" Target="../media/image172.emf" /><Relationship Id="rId8" Type="http://schemas.openxmlformats.org/officeDocument/2006/relationships/image" Target="../media/image157.emf" /><Relationship Id="rId9" Type="http://schemas.openxmlformats.org/officeDocument/2006/relationships/image" Target="../media/image175.emf" /><Relationship Id="rId10" Type="http://schemas.openxmlformats.org/officeDocument/2006/relationships/image" Target="../media/image156.emf" /><Relationship Id="rId11" Type="http://schemas.openxmlformats.org/officeDocument/2006/relationships/image" Target="../media/image207.emf" /><Relationship Id="rId12" Type="http://schemas.openxmlformats.org/officeDocument/2006/relationships/image" Target="../media/image44.emf" /><Relationship Id="rId13" Type="http://schemas.openxmlformats.org/officeDocument/2006/relationships/image" Target="../media/image185.emf" /><Relationship Id="rId14" Type="http://schemas.openxmlformats.org/officeDocument/2006/relationships/image" Target="../media/image48.emf" /><Relationship Id="rId15" Type="http://schemas.openxmlformats.org/officeDocument/2006/relationships/image" Target="../media/image134.emf" /><Relationship Id="rId16" Type="http://schemas.openxmlformats.org/officeDocument/2006/relationships/image" Target="../media/image23.emf" /><Relationship Id="rId17" Type="http://schemas.openxmlformats.org/officeDocument/2006/relationships/image" Target="../media/image110.emf" /><Relationship Id="rId18" Type="http://schemas.openxmlformats.org/officeDocument/2006/relationships/image" Target="../media/image192.emf" /><Relationship Id="rId19" Type="http://schemas.openxmlformats.org/officeDocument/2006/relationships/image" Target="../media/image43.emf" /><Relationship Id="rId20" Type="http://schemas.openxmlformats.org/officeDocument/2006/relationships/image" Target="../media/image46.emf" /><Relationship Id="rId21" Type="http://schemas.openxmlformats.org/officeDocument/2006/relationships/image" Target="../media/image52.emf" /><Relationship Id="rId22" Type="http://schemas.openxmlformats.org/officeDocument/2006/relationships/image" Target="../media/image50.emf" /><Relationship Id="rId23" Type="http://schemas.openxmlformats.org/officeDocument/2006/relationships/image" Target="../media/image133.emf" /><Relationship Id="rId24" Type="http://schemas.openxmlformats.org/officeDocument/2006/relationships/image" Target="../media/image41.emf" /><Relationship Id="rId25" Type="http://schemas.openxmlformats.org/officeDocument/2006/relationships/image" Target="../media/image91.emf" /><Relationship Id="rId26" Type="http://schemas.openxmlformats.org/officeDocument/2006/relationships/image" Target="../media/image219.emf" /><Relationship Id="rId27" Type="http://schemas.openxmlformats.org/officeDocument/2006/relationships/image" Target="../media/image138.emf" /><Relationship Id="rId28" Type="http://schemas.openxmlformats.org/officeDocument/2006/relationships/image" Target="../media/image153.emf" /><Relationship Id="rId29" Type="http://schemas.openxmlformats.org/officeDocument/2006/relationships/image" Target="../media/image154.emf" /><Relationship Id="rId30" Type="http://schemas.openxmlformats.org/officeDocument/2006/relationships/image" Target="../media/image155.emf" /><Relationship Id="rId31" Type="http://schemas.openxmlformats.org/officeDocument/2006/relationships/image" Target="../media/image188.emf" /><Relationship Id="rId32" Type="http://schemas.openxmlformats.org/officeDocument/2006/relationships/image" Target="../media/image189.emf" /><Relationship Id="rId33" Type="http://schemas.openxmlformats.org/officeDocument/2006/relationships/image" Target="../media/image191.emf" /><Relationship Id="rId34" Type="http://schemas.openxmlformats.org/officeDocument/2006/relationships/image" Target="../media/image190.emf" /><Relationship Id="rId35" Type="http://schemas.openxmlformats.org/officeDocument/2006/relationships/image" Target="../media/image38.emf" /><Relationship Id="rId36" Type="http://schemas.openxmlformats.org/officeDocument/2006/relationships/image" Target="../media/image56.emf" /><Relationship Id="rId37" Type="http://schemas.openxmlformats.org/officeDocument/2006/relationships/image" Target="../media/image10.emf" /><Relationship Id="rId38" Type="http://schemas.openxmlformats.org/officeDocument/2006/relationships/image" Target="../media/image13.emf" /><Relationship Id="rId39" Type="http://schemas.openxmlformats.org/officeDocument/2006/relationships/image" Target="../media/image55.emf" /><Relationship Id="rId40" Type="http://schemas.openxmlformats.org/officeDocument/2006/relationships/image" Target="../media/image35.emf" /><Relationship Id="rId41" Type="http://schemas.openxmlformats.org/officeDocument/2006/relationships/image" Target="../media/image75.emf" /><Relationship Id="rId42" Type="http://schemas.openxmlformats.org/officeDocument/2006/relationships/image" Target="../media/image2.emf" /><Relationship Id="rId43" Type="http://schemas.openxmlformats.org/officeDocument/2006/relationships/image" Target="../media/image37.emf" /><Relationship Id="rId44" Type="http://schemas.openxmlformats.org/officeDocument/2006/relationships/image" Target="../media/image7.emf" /><Relationship Id="rId45" Type="http://schemas.openxmlformats.org/officeDocument/2006/relationships/image" Target="../media/image89.emf" /><Relationship Id="rId46" Type="http://schemas.openxmlformats.org/officeDocument/2006/relationships/image" Target="../media/image33.emf" /><Relationship Id="rId47" Type="http://schemas.openxmlformats.org/officeDocument/2006/relationships/image" Target="../media/image15.emf" /><Relationship Id="rId48" Type="http://schemas.openxmlformats.org/officeDocument/2006/relationships/image" Target="../media/image28.emf" /><Relationship Id="rId49" Type="http://schemas.openxmlformats.org/officeDocument/2006/relationships/image" Target="../media/image184.emf" /><Relationship Id="rId50" Type="http://schemas.openxmlformats.org/officeDocument/2006/relationships/image" Target="../media/image17.emf" /><Relationship Id="rId51" Type="http://schemas.openxmlformats.org/officeDocument/2006/relationships/image" Target="../media/image144.emf" /><Relationship Id="rId52" Type="http://schemas.openxmlformats.org/officeDocument/2006/relationships/image" Target="../media/image61.emf" /><Relationship Id="rId53" Type="http://schemas.openxmlformats.org/officeDocument/2006/relationships/image" Target="../media/image148.emf" /><Relationship Id="rId54" Type="http://schemas.openxmlformats.org/officeDocument/2006/relationships/image" Target="../media/image25.emf" /><Relationship Id="rId55" Type="http://schemas.openxmlformats.org/officeDocument/2006/relationships/image" Target="../media/image80.emf" /><Relationship Id="rId56" Type="http://schemas.openxmlformats.org/officeDocument/2006/relationships/image" Target="../media/image22.emf" /><Relationship Id="rId57" Type="http://schemas.openxmlformats.org/officeDocument/2006/relationships/image" Target="../media/image54.emf" /><Relationship Id="rId58" Type="http://schemas.openxmlformats.org/officeDocument/2006/relationships/image" Target="../media/image21.emf" /><Relationship Id="rId59" Type="http://schemas.openxmlformats.org/officeDocument/2006/relationships/image" Target="../media/image197.emf" /><Relationship Id="rId60" Type="http://schemas.openxmlformats.org/officeDocument/2006/relationships/image" Target="../media/image3.emf" /><Relationship Id="rId61" Type="http://schemas.openxmlformats.org/officeDocument/2006/relationships/image" Target="../media/image36.emf" /><Relationship Id="rId62" Type="http://schemas.openxmlformats.org/officeDocument/2006/relationships/image" Target="../media/image183.emf" /><Relationship Id="rId63" Type="http://schemas.openxmlformats.org/officeDocument/2006/relationships/image" Target="../media/image60.emf" /><Relationship Id="rId64" Type="http://schemas.openxmlformats.org/officeDocument/2006/relationships/image" Target="../media/image58.emf" /><Relationship Id="rId65" Type="http://schemas.openxmlformats.org/officeDocument/2006/relationships/image" Target="../media/image57.emf" /><Relationship Id="rId66" Type="http://schemas.openxmlformats.org/officeDocument/2006/relationships/image" Target="../media/image69.emf" /><Relationship Id="rId67" Type="http://schemas.openxmlformats.org/officeDocument/2006/relationships/image" Target="../media/image11.emf" /><Relationship Id="rId68" Type="http://schemas.openxmlformats.org/officeDocument/2006/relationships/image" Target="../media/image59.emf" /><Relationship Id="rId69" Type="http://schemas.openxmlformats.org/officeDocument/2006/relationships/image" Target="../media/image86.emf" /><Relationship Id="rId70" Type="http://schemas.openxmlformats.org/officeDocument/2006/relationships/image" Target="../media/image74.emf" /><Relationship Id="rId71" Type="http://schemas.openxmlformats.org/officeDocument/2006/relationships/image" Target="../media/image84.emf" /><Relationship Id="rId72" Type="http://schemas.openxmlformats.org/officeDocument/2006/relationships/image" Target="../media/image78.emf" /><Relationship Id="rId73" Type="http://schemas.openxmlformats.org/officeDocument/2006/relationships/image" Target="../media/image139.emf" /><Relationship Id="rId74" Type="http://schemas.openxmlformats.org/officeDocument/2006/relationships/image" Target="../media/image77.emf" /><Relationship Id="rId75" Type="http://schemas.openxmlformats.org/officeDocument/2006/relationships/image" Target="../media/image79.emf" /><Relationship Id="rId76" Type="http://schemas.openxmlformats.org/officeDocument/2006/relationships/image" Target="../media/image31.emf" /><Relationship Id="rId77" Type="http://schemas.openxmlformats.org/officeDocument/2006/relationships/image" Target="../media/image81.emf" /><Relationship Id="rId78" Type="http://schemas.openxmlformats.org/officeDocument/2006/relationships/image" Target="../media/image93.emf" /><Relationship Id="rId79" Type="http://schemas.openxmlformats.org/officeDocument/2006/relationships/image" Target="../media/image82.emf" /><Relationship Id="rId80" Type="http://schemas.openxmlformats.org/officeDocument/2006/relationships/image" Target="../media/image73.emf" /><Relationship Id="rId81" Type="http://schemas.openxmlformats.org/officeDocument/2006/relationships/image" Target="../media/image83.emf" /><Relationship Id="rId82" Type="http://schemas.openxmlformats.org/officeDocument/2006/relationships/image" Target="../media/image19.emf" /><Relationship Id="rId83" Type="http://schemas.openxmlformats.org/officeDocument/2006/relationships/image" Target="../media/image200.emf" /><Relationship Id="rId84" Type="http://schemas.openxmlformats.org/officeDocument/2006/relationships/image" Target="../media/image196.emf" /><Relationship Id="rId85" Type="http://schemas.openxmlformats.org/officeDocument/2006/relationships/image" Target="../media/image122.emf" /><Relationship Id="rId86" Type="http://schemas.openxmlformats.org/officeDocument/2006/relationships/image" Target="../media/image201.emf" /><Relationship Id="rId87" Type="http://schemas.openxmlformats.org/officeDocument/2006/relationships/image" Target="../media/image151.emf" /><Relationship Id="rId88" Type="http://schemas.openxmlformats.org/officeDocument/2006/relationships/image" Target="../media/image208.emf" /><Relationship Id="rId89" Type="http://schemas.openxmlformats.org/officeDocument/2006/relationships/image" Target="../media/image88.emf" /><Relationship Id="rId90" Type="http://schemas.openxmlformats.org/officeDocument/2006/relationships/image" Target="../media/image203.emf" /><Relationship Id="rId91" Type="http://schemas.openxmlformats.org/officeDocument/2006/relationships/image" Target="../media/image204.emf" /><Relationship Id="rId92" Type="http://schemas.openxmlformats.org/officeDocument/2006/relationships/image" Target="../media/image205.emf" /><Relationship Id="rId93" Type="http://schemas.openxmlformats.org/officeDocument/2006/relationships/image" Target="../media/image26.emf" /><Relationship Id="rId94" Type="http://schemas.openxmlformats.org/officeDocument/2006/relationships/image" Target="../media/image199.emf" /><Relationship Id="rId95" Type="http://schemas.openxmlformats.org/officeDocument/2006/relationships/image" Target="../media/image206.emf" /><Relationship Id="rId96" Type="http://schemas.openxmlformats.org/officeDocument/2006/relationships/image" Target="../media/image209.emf" /><Relationship Id="rId97" Type="http://schemas.openxmlformats.org/officeDocument/2006/relationships/image" Target="../media/image107.emf" /><Relationship Id="rId98" Type="http://schemas.openxmlformats.org/officeDocument/2006/relationships/image" Target="../media/image211.emf" /><Relationship Id="rId99" Type="http://schemas.openxmlformats.org/officeDocument/2006/relationships/image" Target="../media/image212.emf" /><Relationship Id="rId100" Type="http://schemas.openxmlformats.org/officeDocument/2006/relationships/image" Target="../media/image210.emf" /><Relationship Id="rId101" Type="http://schemas.openxmlformats.org/officeDocument/2006/relationships/image" Target="../media/image113.emf" /><Relationship Id="rId102" Type="http://schemas.openxmlformats.org/officeDocument/2006/relationships/image" Target="../media/image213.emf" /><Relationship Id="rId103" Type="http://schemas.openxmlformats.org/officeDocument/2006/relationships/image" Target="../media/image95.emf" /><Relationship Id="rId104" Type="http://schemas.openxmlformats.org/officeDocument/2006/relationships/image" Target="../media/image63.emf" /><Relationship Id="rId105" Type="http://schemas.openxmlformats.org/officeDocument/2006/relationships/image" Target="../media/image214.emf" /><Relationship Id="rId106" Type="http://schemas.openxmlformats.org/officeDocument/2006/relationships/image" Target="../media/image216.emf" /><Relationship Id="rId107" Type="http://schemas.openxmlformats.org/officeDocument/2006/relationships/image" Target="../media/image215.emf" /><Relationship Id="rId108" Type="http://schemas.openxmlformats.org/officeDocument/2006/relationships/image" Target="../media/image220.emf" /><Relationship Id="rId109" Type="http://schemas.openxmlformats.org/officeDocument/2006/relationships/image" Target="../media/image222.emf" /><Relationship Id="rId110" Type="http://schemas.openxmlformats.org/officeDocument/2006/relationships/image" Target="../media/image198.emf" /><Relationship Id="rId111" Type="http://schemas.openxmlformats.org/officeDocument/2006/relationships/image" Target="../media/image121.emf" /><Relationship Id="rId112" Type="http://schemas.openxmlformats.org/officeDocument/2006/relationships/image" Target="../media/image85.emf" /><Relationship Id="rId113" Type="http://schemas.openxmlformats.org/officeDocument/2006/relationships/image" Target="../media/image128.emf" /><Relationship Id="rId114" Type="http://schemas.openxmlformats.org/officeDocument/2006/relationships/image" Target="../media/image97.emf" /><Relationship Id="rId115" Type="http://schemas.openxmlformats.org/officeDocument/2006/relationships/image" Target="../media/image99.emf" /><Relationship Id="rId116" Type="http://schemas.openxmlformats.org/officeDocument/2006/relationships/image" Target="../media/image223.emf" /><Relationship Id="rId117" Type="http://schemas.openxmlformats.org/officeDocument/2006/relationships/image" Target="../media/image226.emf" /><Relationship Id="rId118" Type="http://schemas.openxmlformats.org/officeDocument/2006/relationships/image" Target="../media/image227.emf" /><Relationship Id="rId119" Type="http://schemas.openxmlformats.org/officeDocument/2006/relationships/image" Target="../media/image228.emf" /><Relationship Id="rId120" Type="http://schemas.openxmlformats.org/officeDocument/2006/relationships/image" Target="../media/image218.emf" /><Relationship Id="rId121" Type="http://schemas.openxmlformats.org/officeDocument/2006/relationships/image" Target="../media/image221.emf" /><Relationship Id="rId122" Type="http://schemas.openxmlformats.org/officeDocument/2006/relationships/image" Target="../media/image8.emf" /><Relationship Id="rId123" Type="http://schemas.openxmlformats.org/officeDocument/2006/relationships/image" Target="../media/image229.emf" /><Relationship Id="rId124" Type="http://schemas.openxmlformats.org/officeDocument/2006/relationships/image" Target="../media/image67.emf" /><Relationship Id="rId125" Type="http://schemas.openxmlformats.org/officeDocument/2006/relationships/image" Target="../media/image94.emf" /><Relationship Id="rId126" Type="http://schemas.openxmlformats.org/officeDocument/2006/relationships/image" Target="../media/image51.emf" /><Relationship Id="rId127" Type="http://schemas.openxmlformats.org/officeDocument/2006/relationships/image" Target="../media/image225.emf" /><Relationship Id="rId128" Type="http://schemas.openxmlformats.org/officeDocument/2006/relationships/image" Target="../media/image143.emf" /><Relationship Id="rId129" Type="http://schemas.openxmlformats.org/officeDocument/2006/relationships/image" Target="../media/image34.emf" /><Relationship Id="rId130" Type="http://schemas.openxmlformats.org/officeDocument/2006/relationships/image" Target="../media/image123.emf" /><Relationship Id="rId131" Type="http://schemas.openxmlformats.org/officeDocument/2006/relationships/image" Target="../media/image217.emf" /><Relationship Id="rId132" Type="http://schemas.openxmlformats.org/officeDocument/2006/relationships/image" Target="../media/image224.emf" /><Relationship Id="rId133" Type="http://schemas.openxmlformats.org/officeDocument/2006/relationships/image" Target="../media/image130.emf" /><Relationship Id="rId134" Type="http://schemas.openxmlformats.org/officeDocument/2006/relationships/image" Target="../media/image202.emf" /><Relationship Id="rId135" Type="http://schemas.openxmlformats.org/officeDocument/2006/relationships/image" Target="../media/image104.emf" /><Relationship Id="rId136" Type="http://schemas.openxmlformats.org/officeDocument/2006/relationships/image" Target="../media/image158.emf" /><Relationship Id="rId137" Type="http://schemas.openxmlformats.org/officeDocument/2006/relationships/image" Target="../media/image29.emf" /><Relationship Id="rId138" Type="http://schemas.openxmlformats.org/officeDocument/2006/relationships/image" Target="../media/image90.emf" /><Relationship Id="rId139" Type="http://schemas.openxmlformats.org/officeDocument/2006/relationships/image" Target="../media/image125.emf" /><Relationship Id="rId140" Type="http://schemas.openxmlformats.org/officeDocument/2006/relationships/image" Target="../media/image102.emf" /><Relationship Id="rId141" Type="http://schemas.openxmlformats.org/officeDocument/2006/relationships/image" Target="../media/image45.emf" /><Relationship Id="rId142" Type="http://schemas.openxmlformats.org/officeDocument/2006/relationships/image" Target="../media/image62.emf" /><Relationship Id="rId143" Type="http://schemas.openxmlformats.org/officeDocument/2006/relationships/image" Target="../media/image159.emf" /><Relationship Id="rId144" Type="http://schemas.openxmlformats.org/officeDocument/2006/relationships/image" Target="../media/image112.emf" /><Relationship Id="rId145" Type="http://schemas.openxmlformats.org/officeDocument/2006/relationships/image" Target="../media/image114.emf" /><Relationship Id="rId146" Type="http://schemas.openxmlformats.org/officeDocument/2006/relationships/image" Target="../media/image115.emf" /><Relationship Id="rId147" Type="http://schemas.openxmlformats.org/officeDocument/2006/relationships/image" Target="../media/image116.emf" /><Relationship Id="rId148" Type="http://schemas.openxmlformats.org/officeDocument/2006/relationships/image" Target="../media/image9.emf" /><Relationship Id="rId149" Type="http://schemas.openxmlformats.org/officeDocument/2006/relationships/image" Target="../media/image12.emf" /><Relationship Id="rId150" Type="http://schemas.openxmlformats.org/officeDocument/2006/relationships/image" Target="../media/image152.emf" /><Relationship Id="rId151" Type="http://schemas.openxmlformats.org/officeDocument/2006/relationships/image" Target="../media/image150.emf" /><Relationship Id="rId152" Type="http://schemas.openxmlformats.org/officeDocument/2006/relationships/image" Target="../media/image120.emf" /><Relationship Id="rId153" Type="http://schemas.openxmlformats.org/officeDocument/2006/relationships/image" Target="../media/image160.emf" /><Relationship Id="rId154" Type="http://schemas.openxmlformats.org/officeDocument/2006/relationships/image" Target="../media/image131.emf" /><Relationship Id="rId155" Type="http://schemas.openxmlformats.org/officeDocument/2006/relationships/image" Target="../media/image53.emf" /><Relationship Id="rId156" Type="http://schemas.openxmlformats.org/officeDocument/2006/relationships/image" Target="../media/image103.emf" /><Relationship Id="rId157" Type="http://schemas.openxmlformats.org/officeDocument/2006/relationships/image" Target="../media/image119.emf" /><Relationship Id="rId158" Type="http://schemas.openxmlformats.org/officeDocument/2006/relationships/image" Target="../media/image124.emf" /><Relationship Id="rId159" Type="http://schemas.openxmlformats.org/officeDocument/2006/relationships/image" Target="../media/image92.emf" /><Relationship Id="rId160" Type="http://schemas.openxmlformats.org/officeDocument/2006/relationships/image" Target="../media/image72.emf" /><Relationship Id="rId161" Type="http://schemas.openxmlformats.org/officeDocument/2006/relationships/image" Target="../media/image127.emf" /><Relationship Id="rId162" Type="http://schemas.openxmlformats.org/officeDocument/2006/relationships/image" Target="../media/image129.emf" /><Relationship Id="rId163" Type="http://schemas.openxmlformats.org/officeDocument/2006/relationships/image" Target="../media/image147.emf" /><Relationship Id="rId164" Type="http://schemas.openxmlformats.org/officeDocument/2006/relationships/image" Target="../media/image68.emf" /><Relationship Id="rId165" Type="http://schemas.openxmlformats.org/officeDocument/2006/relationships/image" Target="../media/image39.emf" /><Relationship Id="rId166" Type="http://schemas.openxmlformats.org/officeDocument/2006/relationships/image" Target="../media/image105.emf" /><Relationship Id="rId167" Type="http://schemas.openxmlformats.org/officeDocument/2006/relationships/image" Target="../media/image49.emf" /><Relationship Id="rId168" Type="http://schemas.openxmlformats.org/officeDocument/2006/relationships/image" Target="../media/image100.emf" /><Relationship Id="rId169" Type="http://schemas.openxmlformats.org/officeDocument/2006/relationships/image" Target="../media/image101.emf" /><Relationship Id="rId170" Type="http://schemas.openxmlformats.org/officeDocument/2006/relationships/image" Target="../media/image96.emf" /><Relationship Id="rId171" Type="http://schemas.openxmlformats.org/officeDocument/2006/relationships/image" Target="../media/image230.emf" /><Relationship Id="rId172" Type="http://schemas.openxmlformats.org/officeDocument/2006/relationships/image" Target="../media/image231.emf" /><Relationship Id="rId173" Type="http://schemas.openxmlformats.org/officeDocument/2006/relationships/image" Target="../media/image232.emf" /><Relationship Id="rId174" Type="http://schemas.openxmlformats.org/officeDocument/2006/relationships/image" Target="../media/image233.emf" /><Relationship Id="rId175" Type="http://schemas.openxmlformats.org/officeDocument/2006/relationships/image" Target="../media/image234.emf" /><Relationship Id="rId176" Type="http://schemas.openxmlformats.org/officeDocument/2006/relationships/image" Target="../media/image235.emf" /><Relationship Id="rId177" Type="http://schemas.openxmlformats.org/officeDocument/2006/relationships/image" Target="../media/image236.emf" /><Relationship Id="rId178" Type="http://schemas.openxmlformats.org/officeDocument/2006/relationships/image" Target="../media/image237.emf" /><Relationship Id="rId179" Type="http://schemas.openxmlformats.org/officeDocument/2006/relationships/image" Target="../media/image238.emf" /><Relationship Id="rId180" Type="http://schemas.openxmlformats.org/officeDocument/2006/relationships/image" Target="../media/image239.emf" /><Relationship Id="rId181" Type="http://schemas.openxmlformats.org/officeDocument/2006/relationships/image" Target="../media/image240.emf" /><Relationship Id="rId182" Type="http://schemas.openxmlformats.org/officeDocument/2006/relationships/image" Target="../media/image241.emf" /><Relationship Id="rId183" Type="http://schemas.openxmlformats.org/officeDocument/2006/relationships/image" Target="../media/image242.emf" /><Relationship Id="rId184" Type="http://schemas.openxmlformats.org/officeDocument/2006/relationships/image" Target="../media/image243.emf" /><Relationship Id="rId185" Type="http://schemas.openxmlformats.org/officeDocument/2006/relationships/image" Target="../media/image244.emf" /><Relationship Id="rId186" Type="http://schemas.openxmlformats.org/officeDocument/2006/relationships/image" Target="../media/image245.emf" /><Relationship Id="rId187" Type="http://schemas.openxmlformats.org/officeDocument/2006/relationships/image" Target="../media/image246.emf" /><Relationship Id="rId188" Type="http://schemas.openxmlformats.org/officeDocument/2006/relationships/image" Target="../media/image247.emf" /><Relationship Id="rId189" Type="http://schemas.openxmlformats.org/officeDocument/2006/relationships/image" Target="../media/image248.emf" /><Relationship Id="rId190" Type="http://schemas.openxmlformats.org/officeDocument/2006/relationships/image" Target="../media/image249.emf" /><Relationship Id="rId191" Type="http://schemas.openxmlformats.org/officeDocument/2006/relationships/image" Target="../media/image250.emf" /><Relationship Id="rId192" Type="http://schemas.openxmlformats.org/officeDocument/2006/relationships/image" Target="../media/image251.emf" /><Relationship Id="rId193" Type="http://schemas.openxmlformats.org/officeDocument/2006/relationships/image" Target="../media/image252.emf" /><Relationship Id="rId194" Type="http://schemas.openxmlformats.org/officeDocument/2006/relationships/image" Target="../media/image253.emf" /><Relationship Id="rId195" Type="http://schemas.openxmlformats.org/officeDocument/2006/relationships/image" Target="../media/image254.emf" /><Relationship Id="rId196" Type="http://schemas.openxmlformats.org/officeDocument/2006/relationships/image" Target="../media/image255.emf" /><Relationship Id="rId197" Type="http://schemas.openxmlformats.org/officeDocument/2006/relationships/image" Target="../media/image256.emf" /><Relationship Id="rId198" Type="http://schemas.openxmlformats.org/officeDocument/2006/relationships/image" Target="../media/image257.emf" /><Relationship Id="rId199" Type="http://schemas.openxmlformats.org/officeDocument/2006/relationships/image" Target="../media/image258.emf" /><Relationship Id="rId200" Type="http://schemas.openxmlformats.org/officeDocument/2006/relationships/image" Target="../media/image259.emf" /><Relationship Id="rId201" Type="http://schemas.openxmlformats.org/officeDocument/2006/relationships/image" Target="../media/image260.emf" /><Relationship Id="rId202" Type="http://schemas.openxmlformats.org/officeDocument/2006/relationships/image" Target="../media/image261.emf" /><Relationship Id="rId203" Type="http://schemas.openxmlformats.org/officeDocument/2006/relationships/image" Target="../media/image262.emf" /><Relationship Id="rId204" Type="http://schemas.openxmlformats.org/officeDocument/2006/relationships/image" Target="../media/image263.emf" /><Relationship Id="rId205" Type="http://schemas.openxmlformats.org/officeDocument/2006/relationships/image" Target="../media/image264.emf" /><Relationship Id="rId206" Type="http://schemas.openxmlformats.org/officeDocument/2006/relationships/image" Target="../media/image265.emf" /><Relationship Id="rId207" Type="http://schemas.openxmlformats.org/officeDocument/2006/relationships/image" Target="../media/image266.emf" /><Relationship Id="rId208" Type="http://schemas.openxmlformats.org/officeDocument/2006/relationships/image" Target="../media/image267.emf" /><Relationship Id="rId209" Type="http://schemas.openxmlformats.org/officeDocument/2006/relationships/image" Target="../media/image268.emf" /><Relationship Id="rId210" Type="http://schemas.openxmlformats.org/officeDocument/2006/relationships/image" Target="../media/image269.emf" /><Relationship Id="rId211" Type="http://schemas.openxmlformats.org/officeDocument/2006/relationships/image" Target="../media/image270.emf" /><Relationship Id="rId212" Type="http://schemas.openxmlformats.org/officeDocument/2006/relationships/image" Target="../media/image271.emf" /><Relationship Id="rId213" Type="http://schemas.openxmlformats.org/officeDocument/2006/relationships/image" Target="../media/image272.emf" /><Relationship Id="rId214" Type="http://schemas.openxmlformats.org/officeDocument/2006/relationships/image" Target="../media/image273.emf" /><Relationship Id="rId215" Type="http://schemas.openxmlformats.org/officeDocument/2006/relationships/image" Target="../media/image274.emf" /><Relationship Id="rId216" Type="http://schemas.openxmlformats.org/officeDocument/2006/relationships/image" Target="../media/image275.emf" /><Relationship Id="rId217" Type="http://schemas.openxmlformats.org/officeDocument/2006/relationships/image" Target="../media/image276.emf" /><Relationship Id="rId218" Type="http://schemas.openxmlformats.org/officeDocument/2006/relationships/image" Target="../media/image277.emf" /><Relationship Id="rId219" Type="http://schemas.openxmlformats.org/officeDocument/2006/relationships/image" Target="../media/image278.emf" /><Relationship Id="rId220" Type="http://schemas.openxmlformats.org/officeDocument/2006/relationships/image" Target="../media/image279.emf" /><Relationship Id="rId221" Type="http://schemas.openxmlformats.org/officeDocument/2006/relationships/image" Target="../media/image280.emf" /><Relationship Id="rId222" Type="http://schemas.openxmlformats.org/officeDocument/2006/relationships/image" Target="../media/image281.emf" /><Relationship Id="rId223" Type="http://schemas.openxmlformats.org/officeDocument/2006/relationships/image" Target="../media/image282.emf" /><Relationship Id="rId224" Type="http://schemas.openxmlformats.org/officeDocument/2006/relationships/image" Target="../media/image283.emf" /><Relationship Id="rId225" Type="http://schemas.openxmlformats.org/officeDocument/2006/relationships/image" Target="../media/image284.emf" /><Relationship Id="rId226" Type="http://schemas.openxmlformats.org/officeDocument/2006/relationships/image" Target="../media/image285.emf" /><Relationship Id="rId227" Type="http://schemas.openxmlformats.org/officeDocument/2006/relationships/image" Target="../media/image286.emf" /><Relationship Id="rId228" Type="http://schemas.openxmlformats.org/officeDocument/2006/relationships/image" Target="../media/image287.emf" /><Relationship Id="rId229" Type="http://schemas.openxmlformats.org/officeDocument/2006/relationships/image" Target="../media/image288.emf" /><Relationship Id="rId230" Type="http://schemas.openxmlformats.org/officeDocument/2006/relationships/image" Target="../media/image289.emf" /><Relationship Id="rId231" Type="http://schemas.openxmlformats.org/officeDocument/2006/relationships/image" Target="../media/image290.emf" /><Relationship Id="rId232" Type="http://schemas.openxmlformats.org/officeDocument/2006/relationships/image" Target="../media/image291.emf" /><Relationship Id="rId233" Type="http://schemas.openxmlformats.org/officeDocument/2006/relationships/image" Target="../media/image292.emf" /><Relationship Id="rId234" Type="http://schemas.openxmlformats.org/officeDocument/2006/relationships/image" Target="../media/image293.emf" /><Relationship Id="rId235" Type="http://schemas.openxmlformats.org/officeDocument/2006/relationships/image" Target="../media/image294.emf" /><Relationship Id="rId236" Type="http://schemas.openxmlformats.org/officeDocument/2006/relationships/image" Target="../media/image295.emf" /><Relationship Id="rId237" Type="http://schemas.openxmlformats.org/officeDocument/2006/relationships/image" Target="../media/image296.emf" /><Relationship Id="rId238" Type="http://schemas.openxmlformats.org/officeDocument/2006/relationships/image" Target="../media/image297.emf" /><Relationship Id="rId239" Type="http://schemas.openxmlformats.org/officeDocument/2006/relationships/image" Target="../media/image298.emf" /><Relationship Id="rId240" Type="http://schemas.openxmlformats.org/officeDocument/2006/relationships/image" Target="../media/image299.emf" /><Relationship Id="rId241" Type="http://schemas.openxmlformats.org/officeDocument/2006/relationships/image" Target="../media/image300.emf" /><Relationship Id="rId242" Type="http://schemas.openxmlformats.org/officeDocument/2006/relationships/image" Target="../media/image301.emf" /><Relationship Id="rId243" Type="http://schemas.openxmlformats.org/officeDocument/2006/relationships/image" Target="../media/image302.emf" /><Relationship Id="rId244" Type="http://schemas.openxmlformats.org/officeDocument/2006/relationships/image" Target="../media/image303.emf" /><Relationship Id="rId245" Type="http://schemas.openxmlformats.org/officeDocument/2006/relationships/image" Target="../media/image304.emf" /><Relationship Id="rId246" Type="http://schemas.openxmlformats.org/officeDocument/2006/relationships/image" Target="../media/image305.emf" /><Relationship Id="rId247" Type="http://schemas.openxmlformats.org/officeDocument/2006/relationships/image" Target="../media/image306.emf" /><Relationship Id="rId248" Type="http://schemas.openxmlformats.org/officeDocument/2006/relationships/image" Target="../media/image307.emf" /><Relationship Id="rId249" Type="http://schemas.openxmlformats.org/officeDocument/2006/relationships/image" Target="../media/image308.emf" /><Relationship Id="rId250" Type="http://schemas.openxmlformats.org/officeDocument/2006/relationships/image" Target="../media/image309.emf" /><Relationship Id="rId251" Type="http://schemas.openxmlformats.org/officeDocument/2006/relationships/image" Target="../media/image310.emf" /><Relationship Id="rId252" Type="http://schemas.openxmlformats.org/officeDocument/2006/relationships/image" Target="../media/image311.emf" /><Relationship Id="rId253" Type="http://schemas.openxmlformats.org/officeDocument/2006/relationships/image" Target="../media/image312.emf" /><Relationship Id="rId254" Type="http://schemas.openxmlformats.org/officeDocument/2006/relationships/image" Target="../media/image313.emf" /><Relationship Id="rId255" Type="http://schemas.openxmlformats.org/officeDocument/2006/relationships/image" Target="../media/image314.emf" /><Relationship Id="rId256" Type="http://schemas.openxmlformats.org/officeDocument/2006/relationships/image" Target="../media/image315.emf" /><Relationship Id="rId257" Type="http://schemas.openxmlformats.org/officeDocument/2006/relationships/image" Target="../media/image316.emf" /><Relationship Id="rId258" Type="http://schemas.openxmlformats.org/officeDocument/2006/relationships/image" Target="../media/image317.emf" /><Relationship Id="rId259" Type="http://schemas.openxmlformats.org/officeDocument/2006/relationships/image" Target="../media/image318.emf" /><Relationship Id="rId260" Type="http://schemas.openxmlformats.org/officeDocument/2006/relationships/image" Target="../media/image319.emf" /><Relationship Id="rId261" Type="http://schemas.openxmlformats.org/officeDocument/2006/relationships/image" Target="../media/image320.emf" /><Relationship Id="rId262" Type="http://schemas.openxmlformats.org/officeDocument/2006/relationships/image" Target="../media/image321.emf" /><Relationship Id="rId263" Type="http://schemas.openxmlformats.org/officeDocument/2006/relationships/image" Target="../media/image322.emf" /><Relationship Id="rId264" Type="http://schemas.openxmlformats.org/officeDocument/2006/relationships/image" Target="../media/image323.emf" /><Relationship Id="rId265" Type="http://schemas.openxmlformats.org/officeDocument/2006/relationships/image" Target="../media/image324.emf" /><Relationship Id="rId266" Type="http://schemas.openxmlformats.org/officeDocument/2006/relationships/image" Target="../media/image325.emf" /><Relationship Id="rId267" Type="http://schemas.openxmlformats.org/officeDocument/2006/relationships/image" Target="../media/image326.emf" /><Relationship Id="rId268" Type="http://schemas.openxmlformats.org/officeDocument/2006/relationships/image" Target="../media/image327.emf" /><Relationship Id="rId269" Type="http://schemas.openxmlformats.org/officeDocument/2006/relationships/image" Target="../media/image106.emf" /><Relationship Id="rId270" Type="http://schemas.openxmlformats.org/officeDocument/2006/relationships/image" Target="../media/image137.emf" /><Relationship Id="rId271" Type="http://schemas.openxmlformats.org/officeDocument/2006/relationships/image" Target="../media/image161.emf" /><Relationship Id="rId272" Type="http://schemas.openxmlformats.org/officeDocument/2006/relationships/image" Target="../media/image109.emf" /><Relationship Id="rId273" Type="http://schemas.openxmlformats.org/officeDocument/2006/relationships/image" Target="../media/image47.emf" /><Relationship Id="rId274" Type="http://schemas.openxmlformats.org/officeDocument/2006/relationships/image" Target="../media/image328.emf" /><Relationship Id="rId275" Type="http://schemas.openxmlformats.org/officeDocument/2006/relationships/image" Target="../media/image65.emf" /><Relationship Id="rId276" Type="http://schemas.openxmlformats.org/officeDocument/2006/relationships/image" Target="../media/image108.emf" /><Relationship Id="rId277" Type="http://schemas.openxmlformats.org/officeDocument/2006/relationships/image" Target="../media/image136.emf" /><Relationship Id="rId278" Type="http://schemas.openxmlformats.org/officeDocument/2006/relationships/image" Target="../media/image126.emf" /><Relationship Id="rId279" Type="http://schemas.openxmlformats.org/officeDocument/2006/relationships/image" Target="../media/image111.emf" /><Relationship Id="rId280" Type="http://schemas.openxmlformats.org/officeDocument/2006/relationships/image" Target="../media/image195.emf" /><Relationship Id="rId281" Type="http://schemas.openxmlformats.org/officeDocument/2006/relationships/image" Target="../media/image117.emf" /><Relationship Id="rId282" Type="http://schemas.openxmlformats.org/officeDocument/2006/relationships/image" Target="../media/image187.emf" /><Relationship Id="rId283" Type="http://schemas.openxmlformats.org/officeDocument/2006/relationships/image" Target="../media/image135.emf" /><Relationship Id="rId284" Type="http://schemas.openxmlformats.org/officeDocument/2006/relationships/image" Target="../media/image140.emf" /><Relationship Id="rId285" Type="http://schemas.openxmlformats.org/officeDocument/2006/relationships/image" Target="../media/image66.emf" /><Relationship Id="rId286" Type="http://schemas.openxmlformats.org/officeDocument/2006/relationships/image" Target="../media/image24.emf" /><Relationship Id="rId287" Type="http://schemas.openxmlformats.org/officeDocument/2006/relationships/image" Target="../media/image142.emf" /><Relationship Id="rId288" Type="http://schemas.openxmlformats.org/officeDocument/2006/relationships/image" Target="../media/image145.emf" /><Relationship Id="rId289" Type="http://schemas.openxmlformats.org/officeDocument/2006/relationships/image" Target="../media/image70.emf" /><Relationship Id="rId290" Type="http://schemas.openxmlformats.org/officeDocument/2006/relationships/image" Target="../media/image149.emf" /><Relationship Id="rId291" Type="http://schemas.openxmlformats.org/officeDocument/2006/relationships/image" Target="../media/image141.emf" /><Relationship Id="rId292" Type="http://schemas.openxmlformats.org/officeDocument/2006/relationships/image" Target="../media/image146.emf" /><Relationship Id="rId293" Type="http://schemas.openxmlformats.org/officeDocument/2006/relationships/image" Target="../media/image329.emf" /><Relationship Id="rId294" Type="http://schemas.openxmlformats.org/officeDocument/2006/relationships/image" Target="../media/image330.emf" /><Relationship Id="rId295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10</xdr:row>
      <xdr:rowOff>9525</xdr:rowOff>
    </xdr:from>
    <xdr:to>
      <xdr:col>5</xdr:col>
      <xdr:colOff>209550</xdr:colOff>
      <xdr:row>15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790700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5</xdr:col>
      <xdr:colOff>228600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2762250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9525</xdr:rowOff>
    </xdr:from>
    <xdr:to>
      <xdr:col>5</xdr:col>
      <xdr:colOff>228600</xdr:colOff>
      <xdr:row>27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3733800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</xdr:row>
      <xdr:rowOff>9525</xdr:rowOff>
    </xdr:from>
    <xdr:to>
      <xdr:col>5</xdr:col>
      <xdr:colOff>228600</xdr:colOff>
      <xdr:row>33</xdr:row>
      <xdr:rowOff>142875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4705350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34</xdr:row>
      <xdr:rowOff>9525</xdr:rowOff>
    </xdr:from>
    <xdr:to>
      <xdr:col>5</xdr:col>
      <xdr:colOff>209550</xdr:colOff>
      <xdr:row>39</xdr:row>
      <xdr:rowOff>142875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5676900"/>
          <a:ext cx="2486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66</xdr:row>
      <xdr:rowOff>0</xdr:rowOff>
    </xdr:from>
    <xdr:to>
      <xdr:col>10</xdr:col>
      <xdr:colOff>323850</xdr:colOff>
      <xdr:row>67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13919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10</xdr:col>
      <xdr:colOff>323850</xdr:colOff>
      <xdr:row>67</xdr:row>
      <xdr:rowOff>152400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1572875"/>
          <a:ext cx="2047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38100</xdr:rowOff>
    </xdr:from>
    <xdr:to>
      <xdr:col>10</xdr:col>
      <xdr:colOff>323850</xdr:colOff>
      <xdr:row>68</xdr:row>
      <xdr:rowOff>95250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116109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38100</xdr:rowOff>
    </xdr:from>
    <xdr:to>
      <xdr:col>10</xdr:col>
      <xdr:colOff>323850</xdr:colOff>
      <xdr:row>69</xdr:row>
      <xdr:rowOff>95250</xdr:rowOff>
    </xdr:to>
    <xdr:pic>
      <xdr:nvPicPr>
        <xdr:cNvPr id="4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1791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38100</xdr:rowOff>
    </xdr:from>
    <xdr:to>
      <xdr:col>10</xdr:col>
      <xdr:colOff>323850</xdr:colOff>
      <xdr:row>70</xdr:row>
      <xdr:rowOff>95250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119729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38100</xdr:rowOff>
    </xdr:from>
    <xdr:to>
      <xdr:col>10</xdr:col>
      <xdr:colOff>323850</xdr:colOff>
      <xdr:row>71</xdr:row>
      <xdr:rowOff>95250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33900" y="121539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38100</xdr:rowOff>
    </xdr:from>
    <xdr:to>
      <xdr:col>10</xdr:col>
      <xdr:colOff>323850</xdr:colOff>
      <xdr:row>72</xdr:row>
      <xdr:rowOff>95250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3348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38100</xdr:rowOff>
    </xdr:from>
    <xdr:to>
      <xdr:col>10</xdr:col>
      <xdr:colOff>323850</xdr:colOff>
      <xdr:row>73</xdr:row>
      <xdr:rowOff>95250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3900" y="125158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47625</xdr:rowOff>
    </xdr:from>
    <xdr:to>
      <xdr:col>10</xdr:col>
      <xdr:colOff>323850</xdr:colOff>
      <xdr:row>74</xdr:row>
      <xdr:rowOff>95250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33900" y="127063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38100</xdr:rowOff>
    </xdr:from>
    <xdr:to>
      <xdr:col>10</xdr:col>
      <xdr:colOff>323850</xdr:colOff>
      <xdr:row>75</xdr:row>
      <xdr:rowOff>95250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33900" y="128778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38100</xdr:rowOff>
    </xdr:from>
    <xdr:to>
      <xdr:col>10</xdr:col>
      <xdr:colOff>323850</xdr:colOff>
      <xdr:row>76</xdr:row>
      <xdr:rowOff>95250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33900" y="130587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47625</xdr:rowOff>
    </xdr:from>
    <xdr:to>
      <xdr:col>10</xdr:col>
      <xdr:colOff>323850</xdr:colOff>
      <xdr:row>77</xdr:row>
      <xdr:rowOff>95250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33900" y="13249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47625</xdr:rowOff>
    </xdr:from>
    <xdr:to>
      <xdr:col>10</xdr:col>
      <xdr:colOff>323850</xdr:colOff>
      <xdr:row>78</xdr:row>
      <xdr:rowOff>95250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3900" y="13430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28575</xdr:rowOff>
    </xdr:from>
    <xdr:to>
      <xdr:col>10</xdr:col>
      <xdr:colOff>323850</xdr:colOff>
      <xdr:row>79</xdr:row>
      <xdr:rowOff>85725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33900" y="135921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28575</xdr:rowOff>
    </xdr:from>
    <xdr:to>
      <xdr:col>10</xdr:col>
      <xdr:colOff>323850</xdr:colOff>
      <xdr:row>80</xdr:row>
      <xdr:rowOff>85725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33900" y="137731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19050</xdr:rowOff>
    </xdr:from>
    <xdr:to>
      <xdr:col>10</xdr:col>
      <xdr:colOff>323850</xdr:colOff>
      <xdr:row>81</xdr:row>
      <xdr:rowOff>76200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33900" y="139446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28575</xdr:rowOff>
    </xdr:from>
    <xdr:to>
      <xdr:col>10</xdr:col>
      <xdr:colOff>323850</xdr:colOff>
      <xdr:row>82</xdr:row>
      <xdr:rowOff>85725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41351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10</xdr:col>
      <xdr:colOff>323850</xdr:colOff>
      <xdr:row>83</xdr:row>
      <xdr:rowOff>57150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42875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19050</xdr:rowOff>
    </xdr:from>
    <xdr:to>
      <xdr:col>10</xdr:col>
      <xdr:colOff>323850</xdr:colOff>
      <xdr:row>83</xdr:row>
      <xdr:rowOff>76200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33900" y="143065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19050</xdr:rowOff>
    </xdr:from>
    <xdr:to>
      <xdr:col>10</xdr:col>
      <xdr:colOff>323850</xdr:colOff>
      <xdr:row>84</xdr:row>
      <xdr:rowOff>76200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33900" y="144875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19050</xdr:rowOff>
    </xdr:from>
    <xdr:to>
      <xdr:col>10</xdr:col>
      <xdr:colOff>323850</xdr:colOff>
      <xdr:row>85</xdr:row>
      <xdr:rowOff>76200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33900" y="146685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19050</xdr:rowOff>
    </xdr:from>
    <xdr:to>
      <xdr:col>10</xdr:col>
      <xdr:colOff>323850</xdr:colOff>
      <xdr:row>86</xdr:row>
      <xdr:rowOff>76200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33900" y="148494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10</xdr:col>
      <xdr:colOff>323850</xdr:colOff>
      <xdr:row>87</xdr:row>
      <xdr:rowOff>57150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50114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9525</xdr:rowOff>
    </xdr:from>
    <xdr:to>
      <xdr:col>10</xdr:col>
      <xdr:colOff>323850</xdr:colOff>
      <xdr:row>88</xdr:row>
      <xdr:rowOff>57150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33900" y="152019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10</xdr:col>
      <xdr:colOff>323850</xdr:colOff>
      <xdr:row>89</xdr:row>
      <xdr:rowOff>57150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33900" y="153733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9525</xdr:rowOff>
    </xdr:from>
    <xdr:to>
      <xdr:col>10</xdr:col>
      <xdr:colOff>323850</xdr:colOff>
      <xdr:row>90</xdr:row>
      <xdr:rowOff>57150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33900" y="155638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10</xdr:col>
      <xdr:colOff>323850</xdr:colOff>
      <xdr:row>92</xdr:row>
      <xdr:rowOff>38100</xdr:rowOff>
    </xdr:to>
    <xdr:pic>
      <xdr:nvPicPr>
        <xdr:cNvPr id="27" name="ComboBox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33900" y="15925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10</xdr:col>
      <xdr:colOff>323850</xdr:colOff>
      <xdr:row>93</xdr:row>
      <xdr:rowOff>38100</xdr:rowOff>
    </xdr:to>
    <xdr:pic>
      <xdr:nvPicPr>
        <xdr:cNvPr id="28" name="ComboBox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33900" y="16116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10</xdr:col>
      <xdr:colOff>323850</xdr:colOff>
      <xdr:row>94</xdr:row>
      <xdr:rowOff>38100</xdr:rowOff>
    </xdr:to>
    <xdr:pic>
      <xdr:nvPicPr>
        <xdr:cNvPr id="29" name="ComboBox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533900" y="16306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9525</xdr:rowOff>
    </xdr:from>
    <xdr:to>
      <xdr:col>10</xdr:col>
      <xdr:colOff>323850</xdr:colOff>
      <xdr:row>97</xdr:row>
      <xdr:rowOff>47625</xdr:rowOff>
    </xdr:to>
    <xdr:pic>
      <xdr:nvPicPr>
        <xdr:cNvPr id="30" name="ComboBox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33900" y="168878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10</xdr:col>
      <xdr:colOff>323850</xdr:colOff>
      <xdr:row>98</xdr:row>
      <xdr:rowOff>38100</xdr:rowOff>
    </xdr:to>
    <xdr:pic>
      <xdr:nvPicPr>
        <xdr:cNvPr id="31" name="ComboBox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33900" y="17068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10</xdr:col>
      <xdr:colOff>323850</xdr:colOff>
      <xdr:row>99</xdr:row>
      <xdr:rowOff>38100</xdr:rowOff>
    </xdr:to>
    <xdr:pic>
      <xdr:nvPicPr>
        <xdr:cNvPr id="32" name="ComboBox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533900" y="17259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10</xdr:col>
      <xdr:colOff>323850</xdr:colOff>
      <xdr:row>99</xdr:row>
      <xdr:rowOff>38100</xdr:rowOff>
    </xdr:to>
    <xdr:pic>
      <xdr:nvPicPr>
        <xdr:cNvPr id="33" name="ComboBox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33900" y="17259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10</xdr:col>
      <xdr:colOff>323850</xdr:colOff>
      <xdr:row>100</xdr:row>
      <xdr:rowOff>38100</xdr:rowOff>
    </xdr:to>
    <xdr:pic>
      <xdr:nvPicPr>
        <xdr:cNvPr id="34" name="ComboBox4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533900" y="17449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10</xdr:col>
      <xdr:colOff>323850</xdr:colOff>
      <xdr:row>101</xdr:row>
      <xdr:rowOff>38100</xdr:rowOff>
    </xdr:to>
    <xdr:pic>
      <xdr:nvPicPr>
        <xdr:cNvPr id="35" name="ComboBox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33900" y="17640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10</xdr:col>
      <xdr:colOff>323850</xdr:colOff>
      <xdr:row>102</xdr:row>
      <xdr:rowOff>38100</xdr:rowOff>
    </xdr:to>
    <xdr:pic>
      <xdr:nvPicPr>
        <xdr:cNvPr id="36" name="ComboBox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533900" y="17830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10</xdr:col>
      <xdr:colOff>323850</xdr:colOff>
      <xdr:row>103</xdr:row>
      <xdr:rowOff>38100</xdr:rowOff>
    </xdr:to>
    <xdr:pic>
      <xdr:nvPicPr>
        <xdr:cNvPr id="37" name="ComboBox4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533900" y="18021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10</xdr:col>
      <xdr:colOff>323850</xdr:colOff>
      <xdr:row>104</xdr:row>
      <xdr:rowOff>38100</xdr:rowOff>
    </xdr:to>
    <xdr:pic>
      <xdr:nvPicPr>
        <xdr:cNvPr id="38" name="ComboBox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8211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9525</xdr:rowOff>
    </xdr:from>
    <xdr:to>
      <xdr:col>10</xdr:col>
      <xdr:colOff>323850</xdr:colOff>
      <xdr:row>105</xdr:row>
      <xdr:rowOff>47625</xdr:rowOff>
    </xdr:to>
    <xdr:pic>
      <xdr:nvPicPr>
        <xdr:cNvPr id="39" name="ComboBox4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33900" y="184118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10</xdr:col>
      <xdr:colOff>323850</xdr:colOff>
      <xdr:row>106</xdr:row>
      <xdr:rowOff>38100</xdr:rowOff>
    </xdr:to>
    <xdr:pic>
      <xdr:nvPicPr>
        <xdr:cNvPr id="40" name="ComboBox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33900" y="18592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10</xdr:col>
      <xdr:colOff>323850</xdr:colOff>
      <xdr:row>107</xdr:row>
      <xdr:rowOff>38100</xdr:rowOff>
    </xdr:to>
    <xdr:pic>
      <xdr:nvPicPr>
        <xdr:cNvPr id="41" name="ComboBox4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33900" y="18783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10</xdr:col>
      <xdr:colOff>323850</xdr:colOff>
      <xdr:row>108</xdr:row>
      <xdr:rowOff>38100</xdr:rowOff>
    </xdr:to>
    <xdr:pic>
      <xdr:nvPicPr>
        <xdr:cNvPr id="42" name="ComboBox4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33900" y="18973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10</xdr:col>
      <xdr:colOff>323850</xdr:colOff>
      <xdr:row>109</xdr:row>
      <xdr:rowOff>38100</xdr:rowOff>
    </xdr:to>
    <xdr:pic>
      <xdr:nvPicPr>
        <xdr:cNvPr id="43" name="ComboBox5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33900" y="19164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109</xdr:row>
      <xdr:rowOff>0</xdr:rowOff>
    </xdr:from>
    <xdr:to>
      <xdr:col>10</xdr:col>
      <xdr:colOff>323850</xdr:colOff>
      <xdr:row>110</xdr:row>
      <xdr:rowOff>38100</xdr:rowOff>
    </xdr:to>
    <xdr:pic>
      <xdr:nvPicPr>
        <xdr:cNvPr id="44" name="ComboBox5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533900" y="19354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10</xdr:col>
      <xdr:colOff>323850</xdr:colOff>
      <xdr:row>111</xdr:row>
      <xdr:rowOff>38100</xdr:rowOff>
    </xdr:to>
    <xdr:pic>
      <xdr:nvPicPr>
        <xdr:cNvPr id="45" name="ComboBox5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533900" y="19545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10</xdr:col>
      <xdr:colOff>323850</xdr:colOff>
      <xdr:row>112</xdr:row>
      <xdr:rowOff>38100</xdr:rowOff>
    </xdr:to>
    <xdr:pic>
      <xdr:nvPicPr>
        <xdr:cNvPr id="46" name="ComboBox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33900" y="19735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10</xdr:col>
      <xdr:colOff>323850</xdr:colOff>
      <xdr:row>113</xdr:row>
      <xdr:rowOff>38100</xdr:rowOff>
    </xdr:to>
    <xdr:pic>
      <xdr:nvPicPr>
        <xdr:cNvPr id="47" name="ComboBox5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33900" y="19926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10</xdr:col>
      <xdr:colOff>323850</xdr:colOff>
      <xdr:row>114</xdr:row>
      <xdr:rowOff>38100</xdr:rowOff>
    </xdr:to>
    <xdr:pic>
      <xdr:nvPicPr>
        <xdr:cNvPr id="48" name="ComboBox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116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10</xdr:col>
      <xdr:colOff>323850</xdr:colOff>
      <xdr:row>119</xdr:row>
      <xdr:rowOff>76200</xdr:rowOff>
    </xdr:to>
    <xdr:pic>
      <xdr:nvPicPr>
        <xdr:cNvPr id="49" name="ComboBox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307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9525</xdr:rowOff>
    </xdr:from>
    <xdr:to>
      <xdr:col>10</xdr:col>
      <xdr:colOff>323850</xdr:colOff>
      <xdr:row>119</xdr:row>
      <xdr:rowOff>161925</xdr:rowOff>
    </xdr:to>
    <xdr:pic>
      <xdr:nvPicPr>
        <xdr:cNvPr id="50" name="ComboBox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3930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323850</xdr:colOff>
      <xdr:row>120</xdr:row>
      <xdr:rowOff>38100</xdr:rowOff>
    </xdr:to>
    <xdr:pic>
      <xdr:nvPicPr>
        <xdr:cNvPr id="51" name="ComboBox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59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323850</xdr:colOff>
      <xdr:row>120</xdr:row>
      <xdr:rowOff>38100</xdr:rowOff>
    </xdr:to>
    <xdr:pic>
      <xdr:nvPicPr>
        <xdr:cNvPr id="52" name="ComboBox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59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10</xdr:col>
      <xdr:colOff>323850</xdr:colOff>
      <xdr:row>120</xdr:row>
      <xdr:rowOff>38100</xdr:rowOff>
    </xdr:to>
    <xdr:pic>
      <xdr:nvPicPr>
        <xdr:cNvPr id="53" name="ComboBox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59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9525</xdr:rowOff>
    </xdr:from>
    <xdr:to>
      <xdr:col>10</xdr:col>
      <xdr:colOff>323850</xdr:colOff>
      <xdr:row>120</xdr:row>
      <xdr:rowOff>47625</xdr:rowOff>
    </xdr:to>
    <xdr:pic>
      <xdr:nvPicPr>
        <xdr:cNvPr id="54" name="ComboBox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0469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10</xdr:col>
      <xdr:colOff>323850</xdr:colOff>
      <xdr:row>121</xdr:row>
      <xdr:rowOff>38100</xdr:rowOff>
    </xdr:to>
    <xdr:pic>
      <xdr:nvPicPr>
        <xdr:cNvPr id="55" name="ComboBox6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533900" y="20650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10</xdr:col>
      <xdr:colOff>323850</xdr:colOff>
      <xdr:row>122</xdr:row>
      <xdr:rowOff>38100</xdr:rowOff>
    </xdr:to>
    <xdr:pic>
      <xdr:nvPicPr>
        <xdr:cNvPr id="56" name="ComboBox6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33900" y="20840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10</xdr:col>
      <xdr:colOff>323850</xdr:colOff>
      <xdr:row>123</xdr:row>
      <xdr:rowOff>38100</xdr:rowOff>
    </xdr:to>
    <xdr:pic>
      <xdr:nvPicPr>
        <xdr:cNvPr id="57" name="ComboBox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1031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10</xdr:col>
      <xdr:colOff>323850</xdr:colOff>
      <xdr:row>124</xdr:row>
      <xdr:rowOff>38100</xdr:rowOff>
    </xdr:to>
    <xdr:pic>
      <xdr:nvPicPr>
        <xdr:cNvPr id="58" name="ComboBox6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533900" y="21221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124</xdr:row>
      <xdr:rowOff>9525</xdr:rowOff>
    </xdr:from>
    <xdr:to>
      <xdr:col>10</xdr:col>
      <xdr:colOff>323850</xdr:colOff>
      <xdr:row>125</xdr:row>
      <xdr:rowOff>47625</xdr:rowOff>
    </xdr:to>
    <xdr:pic>
      <xdr:nvPicPr>
        <xdr:cNvPr id="59" name="ComboBox6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33900" y="21421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323850</xdr:colOff>
      <xdr:row>126</xdr:row>
      <xdr:rowOff>38100</xdr:rowOff>
    </xdr:to>
    <xdr:pic>
      <xdr:nvPicPr>
        <xdr:cNvPr id="60" name="ComboBox6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533900" y="21602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9525</xdr:rowOff>
    </xdr:from>
    <xdr:to>
      <xdr:col>10</xdr:col>
      <xdr:colOff>323850</xdr:colOff>
      <xdr:row>127</xdr:row>
      <xdr:rowOff>47625</xdr:rowOff>
    </xdr:to>
    <xdr:pic>
      <xdr:nvPicPr>
        <xdr:cNvPr id="61" name="ComboBox6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533900" y="21802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10</xdr:col>
      <xdr:colOff>323850</xdr:colOff>
      <xdr:row>128</xdr:row>
      <xdr:rowOff>38100</xdr:rowOff>
    </xdr:to>
    <xdr:pic>
      <xdr:nvPicPr>
        <xdr:cNvPr id="62" name="ComboBox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1983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10</xdr:col>
      <xdr:colOff>323850</xdr:colOff>
      <xdr:row>129</xdr:row>
      <xdr:rowOff>38100</xdr:rowOff>
    </xdr:to>
    <xdr:pic>
      <xdr:nvPicPr>
        <xdr:cNvPr id="63" name="ComboBox7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533900" y="22174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10</xdr:col>
      <xdr:colOff>323850</xdr:colOff>
      <xdr:row>130</xdr:row>
      <xdr:rowOff>38100</xdr:rowOff>
    </xdr:to>
    <xdr:pic>
      <xdr:nvPicPr>
        <xdr:cNvPr id="64" name="ComboBox7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533900" y="22364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9525</xdr:rowOff>
    </xdr:from>
    <xdr:to>
      <xdr:col>10</xdr:col>
      <xdr:colOff>323850</xdr:colOff>
      <xdr:row>131</xdr:row>
      <xdr:rowOff>47625</xdr:rowOff>
    </xdr:to>
    <xdr:pic>
      <xdr:nvPicPr>
        <xdr:cNvPr id="65" name="ComboBox7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533900" y="22564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10</xdr:col>
      <xdr:colOff>323850</xdr:colOff>
      <xdr:row>132</xdr:row>
      <xdr:rowOff>38100</xdr:rowOff>
    </xdr:to>
    <xdr:pic>
      <xdr:nvPicPr>
        <xdr:cNvPr id="66" name="ComboBox7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533900" y="22745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10</xdr:col>
      <xdr:colOff>323850</xdr:colOff>
      <xdr:row>133</xdr:row>
      <xdr:rowOff>38100</xdr:rowOff>
    </xdr:to>
    <xdr:pic>
      <xdr:nvPicPr>
        <xdr:cNvPr id="67" name="ComboBox7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533900" y="22936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323850</xdr:colOff>
      <xdr:row>134</xdr:row>
      <xdr:rowOff>38100</xdr:rowOff>
    </xdr:to>
    <xdr:pic>
      <xdr:nvPicPr>
        <xdr:cNvPr id="68" name="ComboBox7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533900" y="23126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10</xdr:col>
      <xdr:colOff>323850</xdr:colOff>
      <xdr:row>135</xdr:row>
      <xdr:rowOff>38100</xdr:rowOff>
    </xdr:to>
    <xdr:pic>
      <xdr:nvPicPr>
        <xdr:cNvPr id="69" name="ComboBox7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533900" y="23317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10</xdr:col>
      <xdr:colOff>323850</xdr:colOff>
      <xdr:row>136</xdr:row>
      <xdr:rowOff>38100</xdr:rowOff>
    </xdr:to>
    <xdr:pic>
      <xdr:nvPicPr>
        <xdr:cNvPr id="70" name="ComboBox7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533900" y="23507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10</xdr:col>
      <xdr:colOff>323850</xdr:colOff>
      <xdr:row>137</xdr:row>
      <xdr:rowOff>38100</xdr:rowOff>
    </xdr:to>
    <xdr:pic>
      <xdr:nvPicPr>
        <xdr:cNvPr id="71" name="ComboBox7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3698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9525</xdr:rowOff>
    </xdr:from>
    <xdr:to>
      <xdr:col>10</xdr:col>
      <xdr:colOff>323850</xdr:colOff>
      <xdr:row>138</xdr:row>
      <xdr:rowOff>47625</xdr:rowOff>
    </xdr:to>
    <xdr:pic>
      <xdr:nvPicPr>
        <xdr:cNvPr id="72" name="ComboBox7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533900" y="23898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10</xdr:col>
      <xdr:colOff>323850</xdr:colOff>
      <xdr:row>139</xdr:row>
      <xdr:rowOff>38100</xdr:rowOff>
    </xdr:to>
    <xdr:pic>
      <xdr:nvPicPr>
        <xdr:cNvPr id="73" name="ComboBox8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533900" y="24079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10</xdr:col>
      <xdr:colOff>323850</xdr:colOff>
      <xdr:row>141</xdr:row>
      <xdr:rowOff>38100</xdr:rowOff>
    </xdr:to>
    <xdr:pic>
      <xdr:nvPicPr>
        <xdr:cNvPr id="74" name="ComboBox8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533900" y="24460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323850</xdr:colOff>
      <xdr:row>142</xdr:row>
      <xdr:rowOff>38100</xdr:rowOff>
    </xdr:to>
    <xdr:pic>
      <xdr:nvPicPr>
        <xdr:cNvPr id="75" name="ComboBox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4650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9525</xdr:rowOff>
    </xdr:from>
    <xdr:to>
      <xdr:col>10</xdr:col>
      <xdr:colOff>323850</xdr:colOff>
      <xdr:row>143</xdr:row>
      <xdr:rowOff>47625</xdr:rowOff>
    </xdr:to>
    <xdr:pic>
      <xdr:nvPicPr>
        <xdr:cNvPr id="76" name="ComboBox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533900" y="24850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10</xdr:col>
      <xdr:colOff>323850</xdr:colOff>
      <xdr:row>146</xdr:row>
      <xdr:rowOff>38100</xdr:rowOff>
    </xdr:to>
    <xdr:pic>
      <xdr:nvPicPr>
        <xdr:cNvPr id="77" name="ComboBox8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533900" y="25412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10</xdr:col>
      <xdr:colOff>323850</xdr:colOff>
      <xdr:row>147</xdr:row>
      <xdr:rowOff>38100</xdr:rowOff>
    </xdr:to>
    <xdr:pic>
      <xdr:nvPicPr>
        <xdr:cNvPr id="78" name="ComboBox8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533900" y="25603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10</xdr:col>
      <xdr:colOff>323850</xdr:colOff>
      <xdr:row>148</xdr:row>
      <xdr:rowOff>38100</xdr:rowOff>
    </xdr:to>
    <xdr:pic>
      <xdr:nvPicPr>
        <xdr:cNvPr id="79" name="ComboBox8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33900" y="25793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10</xdr:col>
      <xdr:colOff>323850</xdr:colOff>
      <xdr:row>149</xdr:row>
      <xdr:rowOff>38100</xdr:rowOff>
    </xdr:to>
    <xdr:pic>
      <xdr:nvPicPr>
        <xdr:cNvPr id="80" name="ComboBox87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533900" y="25984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323850</xdr:colOff>
      <xdr:row>150</xdr:row>
      <xdr:rowOff>38100</xdr:rowOff>
    </xdr:to>
    <xdr:pic>
      <xdr:nvPicPr>
        <xdr:cNvPr id="81" name="ComboBox88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533900" y="26174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10</xdr:col>
      <xdr:colOff>323850</xdr:colOff>
      <xdr:row>151</xdr:row>
      <xdr:rowOff>38100</xdr:rowOff>
    </xdr:to>
    <xdr:pic>
      <xdr:nvPicPr>
        <xdr:cNvPr id="82" name="ComboBox89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533900" y="26365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9525</xdr:rowOff>
    </xdr:from>
    <xdr:to>
      <xdr:col>10</xdr:col>
      <xdr:colOff>323850</xdr:colOff>
      <xdr:row>152</xdr:row>
      <xdr:rowOff>47625</xdr:rowOff>
    </xdr:to>
    <xdr:pic>
      <xdr:nvPicPr>
        <xdr:cNvPr id="83" name="ComboBox90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533900" y="26565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10</xdr:col>
      <xdr:colOff>323850</xdr:colOff>
      <xdr:row>153</xdr:row>
      <xdr:rowOff>38100</xdr:rowOff>
    </xdr:to>
    <xdr:pic>
      <xdr:nvPicPr>
        <xdr:cNvPr id="84" name="ComboBox9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533900" y="26746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10</xdr:col>
      <xdr:colOff>323850</xdr:colOff>
      <xdr:row>154</xdr:row>
      <xdr:rowOff>38100</xdr:rowOff>
    </xdr:to>
    <xdr:pic>
      <xdr:nvPicPr>
        <xdr:cNvPr id="85" name="ComboBox92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533900" y="26936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10</xdr:col>
      <xdr:colOff>323850</xdr:colOff>
      <xdr:row>155</xdr:row>
      <xdr:rowOff>38100</xdr:rowOff>
    </xdr:to>
    <xdr:pic>
      <xdr:nvPicPr>
        <xdr:cNvPr id="86" name="ComboBox9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533900" y="27127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9525</xdr:rowOff>
    </xdr:from>
    <xdr:to>
      <xdr:col>10</xdr:col>
      <xdr:colOff>323850</xdr:colOff>
      <xdr:row>156</xdr:row>
      <xdr:rowOff>57150</xdr:rowOff>
    </xdr:to>
    <xdr:pic>
      <xdr:nvPicPr>
        <xdr:cNvPr id="87" name="ComboBox9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533900" y="27327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10</xdr:col>
      <xdr:colOff>323850</xdr:colOff>
      <xdr:row>157</xdr:row>
      <xdr:rowOff>57150</xdr:rowOff>
    </xdr:to>
    <xdr:pic>
      <xdr:nvPicPr>
        <xdr:cNvPr id="88" name="ComboBox9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533900" y="274986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323850</xdr:colOff>
      <xdr:row>158</xdr:row>
      <xdr:rowOff>57150</xdr:rowOff>
    </xdr:to>
    <xdr:pic>
      <xdr:nvPicPr>
        <xdr:cNvPr id="89" name="ComboBox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76796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10</xdr:col>
      <xdr:colOff>323850</xdr:colOff>
      <xdr:row>159</xdr:row>
      <xdr:rowOff>57150</xdr:rowOff>
    </xdr:to>
    <xdr:pic>
      <xdr:nvPicPr>
        <xdr:cNvPr id="90" name="ComboBox9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533900" y="278606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10</xdr:col>
      <xdr:colOff>323850</xdr:colOff>
      <xdr:row>161</xdr:row>
      <xdr:rowOff>57150</xdr:rowOff>
    </xdr:to>
    <xdr:pic>
      <xdr:nvPicPr>
        <xdr:cNvPr id="91" name="ComboBox9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533900" y="282225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10</xdr:col>
      <xdr:colOff>323850</xdr:colOff>
      <xdr:row>162</xdr:row>
      <xdr:rowOff>57150</xdr:rowOff>
    </xdr:to>
    <xdr:pic>
      <xdr:nvPicPr>
        <xdr:cNvPr id="92" name="ComboBox9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533900" y="284035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10</xdr:col>
      <xdr:colOff>323850</xdr:colOff>
      <xdr:row>163</xdr:row>
      <xdr:rowOff>57150</xdr:rowOff>
    </xdr:to>
    <xdr:pic>
      <xdr:nvPicPr>
        <xdr:cNvPr id="93" name="ComboBox10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533900" y="285845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9525</xdr:rowOff>
    </xdr:from>
    <xdr:to>
      <xdr:col>10</xdr:col>
      <xdr:colOff>323850</xdr:colOff>
      <xdr:row>164</xdr:row>
      <xdr:rowOff>57150</xdr:rowOff>
    </xdr:to>
    <xdr:pic>
      <xdr:nvPicPr>
        <xdr:cNvPr id="94" name="ComboBox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87750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164</xdr:row>
      <xdr:rowOff>0</xdr:rowOff>
    </xdr:from>
    <xdr:to>
      <xdr:col>10</xdr:col>
      <xdr:colOff>323850</xdr:colOff>
      <xdr:row>165</xdr:row>
      <xdr:rowOff>57150</xdr:rowOff>
    </xdr:to>
    <xdr:pic>
      <xdr:nvPicPr>
        <xdr:cNvPr id="95" name="ComboBox10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533900" y="289464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10</xdr:col>
      <xdr:colOff>323850</xdr:colOff>
      <xdr:row>166</xdr:row>
      <xdr:rowOff>57150</xdr:rowOff>
    </xdr:to>
    <xdr:pic>
      <xdr:nvPicPr>
        <xdr:cNvPr id="96" name="ComboBox10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533900" y="291274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10</xdr:col>
      <xdr:colOff>323850</xdr:colOff>
      <xdr:row>167</xdr:row>
      <xdr:rowOff>57150</xdr:rowOff>
    </xdr:to>
    <xdr:pic>
      <xdr:nvPicPr>
        <xdr:cNvPr id="97" name="ComboBox10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533900" y="293084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9525</xdr:rowOff>
    </xdr:from>
    <xdr:to>
      <xdr:col>10</xdr:col>
      <xdr:colOff>323850</xdr:colOff>
      <xdr:row>168</xdr:row>
      <xdr:rowOff>57150</xdr:rowOff>
    </xdr:to>
    <xdr:pic>
      <xdr:nvPicPr>
        <xdr:cNvPr id="98" name="ComboBox10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533900" y="294989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10</xdr:col>
      <xdr:colOff>323850</xdr:colOff>
      <xdr:row>169</xdr:row>
      <xdr:rowOff>57150</xdr:rowOff>
    </xdr:to>
    <xdr:pic>
      <xdr:nvPicPr>
        <xdr:cNvPr id="99" name="ComboBox1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296703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10</xdr:col>
      <xdr:colOff>323850</xdr:colOff>
      <xdr:row>170</xdr:row>
      <xdr:rowOff>57150</xdr:rowOff>
    </xdr:to>
    <xdr:pic>
      <xdr:nvPicPr>
        <xdr:cNvPr id="100" name="ComboBox10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533900" y="298513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10</xdr:col>
      <xdr:colOff>323850</xdr:colOff>
      <xdr:row>171</xdr:row>
      <xdr:rowOff>57150</xdr:rowOff>
    </xdr:to>
    <xdr:pic>
      <xdr:nvPicPr>
        <xdr:cNvPr id="101" name="ComboBox108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533900" y="300323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10</xdr:col>
      <xdr:colOff>323850</xdr:colOff>
      <xdr:row>172</xdr:row>
      <xdr:rowOff>57150</xdr:rowOff>
    </xdr:to>
    <xdr:pic>
      <xdr:nvPicPr>
        <xdr:cNvPr id="102" name="ComboBox109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533900" y="302133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172</xdr:row>
      <xdr:rowOff>0</xdr:rowOff>
    </xdr:from>
    <xdr:to>
      <xdr:col>10</xdr:col>
      <xdr:colOff>323850</xdr:colOff>
      <xdr:row>173</xdr:row>
      <xdr:rowOff>57150</xdr:rowOff>
    </xdr:to>
    <xdr:pic>
      <xdr:nvPicPr>
        <xdr:cNvPr id="103" name="ComboBox110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533900" y="303942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323850</xdr:colOff>
      <xdr:row>174</xdr:row>
      <xdr:rowOff>57150</xdr:rowOff>
    </xdr:to>
    <xdr:pic>
      <xdr:nvPicPr>
        <xdr:cNvPr id="104" name="ComboBox11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533900" y="305752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174</xdr:row>
      <xdr:rowOff>9525</xdr:rowOff>
    </xdr:from>
    <xdr:to>
      <xdr:col>10</xdr:col>
      <xdr:colOff>323850</xdr:colOff>
      <xdr:row>175</xdr:row>
      <xdr:rowOff>57150</xdr:rowOff>
    </xdr:to>
    <xdr:pic>
      <xdr:nvPicPr>
        <xdr:cNvPr id="105" name="ComboBox1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0765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10</xdr:col>
      <xdr:colOff>323850</xdr:colOff>
      <xdr:row>176</xdr:row>
      <xdr:rowOff>57150</xdr:rowOff>
    </xdr:to>
    <xdr:pic>
      <xdr:nvPicPr>
        <xdr:cNvPr id="106" name="ComboBox11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533900" y="309372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10</xdr:col>
      <xdr:colOff>323850</xdr:colOff>
      <xdr:row>177</xdr:row>
      <xdr:rowOff>57150</xdr:rowOff>
    </xdr:to>
    <xdr:pic>
      <xdr:nvPicPr>
        <xdr:cNvPr id="107" name="ComboBox11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533900" y="311181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10</xdr:col>
      <xdr:colOff>323850</xdr:colOff>
      <xdr:row>178</xdr:row>
      <xdr:rowOff>57150</xdr:rowOff>
    </xdr:to>
    <xdr:pic>
      <xdr:nvPicPr>
        <xdr:cNvPr id="108" name="ComboBox11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533900" y="312991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178</xdr:row>
      <xdr:rowOff>9525</xdr:rowOff>
    </xdr:from>
    <xdr:to>
      <xdr:col>10</xdr:col>
      <xdr:colOff>323850</xdr:colOff>
      <xdr:row>179</xdr:row>
      <xdr:rowOff>57150</xdr:rowOff>
    </xdr:to>
    <xdr:pic>
      <xdr:nvPicPr>
        <xdr:cNvPr id="109" name="ComboBox116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533900" y="31489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10</xdr:col>
      <xdr:colOff>323850</xdr:colOff>
      <xdr:row>180</xdr:row>
      <xdr:rowOff>38100</xdr:rowOff>
    </xdr:to>
    <xdr:pic>
      <xdr:nvPicPr>
        <xdr:cNvPr id="110" name="ComboBox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166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10</xdr:col>
      <xdr:colOff>323850</xdr:colOff>
      <xdr:row>181</xdr:row>
      <xdr:rowOff>38100</xdr:rowOff>
    </xdr:to>
    <xdr:pic>
      <xdr:nvPicPr>
        <xdr:cNvPr id="111" name="ComboBox118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533900" y="31851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181</xdr:row>
      <xdr:rowOff>0</xdr:rowOff>
    </xdr:from>
    <xdr:to>
      <xdr:col>10</xdr:col>
      <xdr:colOff>323850</xdr:colOff>
      <xdr:row>182</xdr:row>
      <xdr:rowOff>38100</xdr:rowOff>
    </xdr:to>
    <xdr:pic>
      <xdr:nvPicPr>
        <xdr:cNvPr id="112" name="ComboBox119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4533900" y="32042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10</xdr:col>
      <xdr:colOff>323850</xdr:colOff>
      <xdr:row>183</xdr:row>
      <xdr:rowOff>38100</xdr:rowOff>
    </xdr:to>
    <xdr:pic>
      <xdr:nvPicPr>
        <xdr:cNvPr id="113" name="ComboBox120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533900" y="32232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183</xdr:row>
      <xdr:rowOff>0</xdr:rowOff>
    </xdr:from>
    <xdr:to>
      <xdr:col>10</xdr:col>
      <xdr:colOff>323850</xdr:colOff>
      <xdr:row>184</xdr:row>
      <xdr:rowOff>38100</xdr:rowOff>
    </xdr:to>
    <xdr:pic>
      <xdr:nvPicPr>
        <xdr:cNvPr id="114" name="ComboBox12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533900" y="3242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184</xdr:row>
      <xdr:rowOff>0</xdr:rowOff>
    </xdr:from>
    <xdr:to>
      <xdr:col>10</xdr:col>
      <xdr:colOff>323850</xdr:colOff>
      <xdr:row>185</xdr:row>
      <xdr:rowOff>38100</xdr:rowOff>
    </xdr:to>
    <xdr:pic>
      <xdr:nvPicPr>
        <xdr:cNvPr id="115" name="ComboBox122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533900" y="3261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185</xdr:row>
      <xdr:rowOff>9525</xdr:rowOff>
    </xdr:from>
    <xdr:to>
      <xdr:col>10</xdr:col>
      <xdr:colOff>323850</xdr:colOff>
      <xdr:row>186</xdr:row>
      <xdr:rowOff>47625</xdr:rowOff>
    </xdr:to>
    <xdr:pic>
      <xdr:nvPicPr>
        <xdr:cNvPr id="116" name="ComboBox123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4533900" y="32813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186</xdr:row>
      <xdr:rowOff>0</xdr:rowOff>
    </xdr:from>
    <xdr:to>
      <xdr:col>10</xdr:col>
      <xdr:colOff>323850</xdr:colOff>
      <xdr:row>187</xdr:row>
      <xdr:rowOff>38100</xdr:rowOff>
    </xdr:to>
    <xdr:pic>
      <xdr:nvPicPr>
        <xdr:cNvPr id="117" name="ComboBox1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2994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10</xdr:col>
      <xdr:colOff>323850</xdr:colOff>
      <xdr:row>188</xdr:row>
      <xdr:rowOff>38100</xdr:rowOff>
    </xdr:to>
    <xdr:pic>
      <xdr:nvPicPr>
        <xdr:cNvPr id="118" name="ComboBox125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533900" y="33185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</xdr:row>
      <xdr:rowOff>0</xdr:rowOff>
    </xdr:from>
    <xdr:to>
      <xdr:col>10</xdr:col>
      <xdr:colOff>323850</xdr:colOff>
      <xdr:row>189</xdr:row>
      <xdr:rowOff>38100</xdr:rowOff>
    </xdr:to>
    <xdr:pic>
      <xdr:nvPicPr>
        <xdr:cNvPr id="119" name="ComboBox126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533900" y="33375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9525</xdr:rowOff>
    </xdr:from>
    <xdr:to>
      <xdr:col>10</xdr:col>
      <xdr:colOff>323850</xdr:colOff>
      <xdr:row>190</xdr:row>
      <xdr:rowOff>47625</xdr:rowOff>
    </xdr:to>
    <xdr:pic>
      <xdr:nvPicPr>
        <xdr:cNvPr id="120" name="ComboBox127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533900" y="33575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190</xdr:row>
      <xdr:rowOff>0</xdr:rowOff>
    </xdr:from>
    <xdr:to>
      <xdr:col>10</xdr:col>
      <xdr:colOff>323850</xdr:colOff>
      <xdr:row>191</xdr:row>
      <xdr:rowOff>38100</xdr:rowOff>
    </xdr:to>
    <xdr:pic>
      <xdr:nvPicPr>
        <xdr:cNvPr id="121" name="ComboBox128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4533900" y="33756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191</xdr:row>
      <xdr:rowOff>0</xdr:rowOff>
    </xdr:from>
    <xdr:to>
      <xdr:col>10</xdr:col>
      <xdr:colOff>323850</xdr:colOff>
      <xdr:row>192</xdr:row>
      <xdr:rowOff>38100</xdr:rowOff>
    </xdr:to>
    <xdr:pic>
      <xdr:nvPicPr>
        <xdr:cNvPr id="122" name="ComboBox12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533900" y="33947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192</xdr:row>
      <xdr:rowOff>0</xdr:rowOff>
    </xdr:from>
    <xdr:to>
      <xdr:col>10</xdr:col>
      <xdr:colOff>323850</xdr:colOff>
      <xdr:row>193</xdr:row>
      <xdr:rowOff>38100</xdr:rowOff>
    </xdr:to>
    <xdr:pic>
      <xdr:nvPicPr>
        <xdr:cNvPr id="123" name="ComboBox130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4533900" y="34137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193</xdr:row>
      <xdr:rowOff>0</xdr:rowOff>
    </xdr:from>
    <xdr:to>
      <xdr:col>10</xdr:col>
      <xdr:colOff>323850</xdr:colOff>
      <xdr:row>194</xdr:row>
      <xdr:rowOff>38100</xdr:rowOff>
    </xdr:to>
    <xdr:pic>
      <xdr:nvPicPr>
        <xdr:cNvPr id="124" name="ComboBox13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533900" y="34328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194</xdr:row>
      <xdr:rowOff>0</xdr:rowOff>
    </xdr:from>
    <xdr:to>
      <xdr:col>10</xdr:col>
      <xdr:colOff>323850</xdr:colOff>
      <xdr:row>195</xdr:row>
      <xdr:rowOff>38100</xdr:rowOff>
    </xdr:to>
    <xdr:pic>
      <xdr:nvPicPr>
        <xdr:cNvPr id="125" name="ComboBox132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4533900" y="34518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10</xdr:col>
      <xdr:colOff>323850</xdr:colOff>
      <xdr:row>196</xdr:row>
      <xdr:rowOff>38100</xdr:rowOff>
    </xdr:to>
    <xdr:pic>
      <xdr:nvPicPr>
        <xdr:cNvPr id="126" name="ComboBox1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4709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196</xdr:row>
      <xdr:rowOff>9525</xdr:rowOff>
    </xdr:from>
    <xdr:to>
      <xdr:col>10</xdr:col>
      <xdr:colOff>323850</xdr:colOff>
      <xdr:row>197</xdr:row>
      <xdr:rowOff>47625</xdr:rowOff>
    </xdr:to>
    <xdr:pic>
      <xdr:nvPicPr>
        <xdr:cNvPr id="127" name="ComboBox134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4533900" y="34909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0</xdr:rowOff>
    </xdr:from>
    <xdr:to>
      <xdr:col>10</xdr:col>
      <xdr:colOff>323850</xdr:colOff>
      <xdr:row>198</xdr:row>
      <xdr:rowOff>38100</xdr:rowOff>
    </xdr:to>
    <xdr:pic>
      <xdr:nvPicPr>
        <xdr:cNvPr id="128" name="ComboBox135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4533900" y="35090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10</xdr:col>
      <xdr:colOff>323850</xdr:colOff>
      <xdr:row>199</xdr:row>
      <xdr:rowOff>38100</xdr:rowOff>
    </xdr:to>
    <xdr:pic>
      <xdr:nvPicPr>
        <xdr:cNvPr id="129" name="ComboBox136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533900" y="35280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10</xdr:col>
      <xdr:colOff>323850</xdr:colOff>
      <xdr:row>200</xdr:row>
      <xdr:rowOff>38100</xdr:rowOff>
    </xdr:to>
    <xdr:pic>
      <xdr:nvPicPr>
        <xdr:cNvPr id="130" name="ComboBox13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4533900" y="3547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9525</xdr:rowOff>
    </xdr:from>
    <xdr:to>
      <xdr:col>10</xdr:col>
      <xdr:colOff>323850</xdr:colOff>
      <xdr:row>201</xdr:row>
      <xdr:rowOff>47625</xdr:rowOff>
    </xdr:to>
    <xdr:pic>
      <xdr:nvPicPr>
        <xdr:cNvPr id="131" name="ComboBox138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533900" y="35671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203</xdr:row>
      <xdr:rowOff>0</xdr:rowOff>
    </xdr:from>
    <xdr:to>
      <xdr:col>10</xdr:col>
      <xdr:colOff>323850</xdr:colOff>
      <xdr:row>204</xdr:row>
      <xdr:rowOff>38100</xdr:rowOff>
    </xdr:to>
    <xdr:pic>
      <xdr:nvPicPr>
        <xdr:cNvPr id="132" name="ComboBox139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4533900" y="3623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204</xdr:row>
      <xdr:rowOff>0</xdr:rowOff>
    </xdr:from>
    <xdr:to>
      <xdr:col>10</xdr:col>
      <xdr:colOff>323850</xdr:colOff>
      <xdr:row>205</xdr:row>
      <xdr:rowOff>38100</xdr:rowOff>
    </xdr:to>
    <xdr:pic>
      <xdr:nvPicPr>
        <xdr:cNvPr id="133" name="ComboBox140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533900" y="3642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205</xdr:row>
      <xdr:rowOff>0</xdr:rowOff>
    </xdr:from>
    <xdr:to>
      <xdr:col>10</xdr:col>
      <xdr:colOff>323850</xdr:colOff>
      <xdr:row>206</xdr:row>
      <xdr:rowOff>38100</xdr:rowOff>
    </xdr:to>
    <xdr:pic>
      <xdr:nvPicPr>
        <xdr:cNvPr id="134" name="ComboBox14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4533900" y="36614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0</xdr:rowOff>
    </xdr:from>
    <xdr:to>
      <xdr:col>10</xdr:col>
      <xdr:colOff>323850</xdr:colOff>
      <xdr:row>207</xdr:row>
      <xdr:rowOff>38100</xdr:rowOff>
    </xdr:to>
    <xdr:pic>
      <xdr:nvPicPr>
        <xdr:cNvPr id="135" name="ComboBox1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04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0</xdr:rowOff>
    </xdr:from>
    <xdr:to>
      <xdr:col>10</xdr:col>
      <xdr:colOff>323850</xdr:colOff>
      <xdr:row>208</xdr:row>
      <xdr:rowOff>38100</xdr:rowOff>
    </xdr:to>
    <xdr:pic>
      <xdr:nvPicPr>
        <xdr:cNvPr id="136" name="ComboBox14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533900" y="36995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0</xdr:rowOff>
    </xdr:from>
    <xdr:to>
      <xdr:col>10</xdr:col>
      <xdr:colOff>323850</xdr:colOff>
      <xdr:row>209</xdr:row>
      <xdr:rowOff>38100</xdr:rowOff>
    </xdr:to>
    <xdr:pic>
      <xdr:nvPicPr>
        <xdr:cNvPr id="137" name="ComboBox144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4533900" y="37185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9525</xdr:rowOff>
    </xdr:from>
    <xdr:to>
      <xdr:col>10</xdr:col>
      <xdr:colOff>323850</xdr:colOff>
      <xdr:row>210</xdr:row>
      <xdr:rowOff>47625</xdr:rowOff>
    </xdr:to>
    <xdr:pic>
      <xdr:nvPicPr>
        <xdr:cNvPr id="138" name="ComboBox145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533900" y="37385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0</xdr:rowOff>
    </xdr:from>
    <xdr:to>
      <xdr:col>10</xdr:col>
      <xdr:colOff>323850</xdr:colOff>
      <xdr:row>211</xdr:row>
      <xdr:rowOff>38100</xdr:rowOff>
    </xdr:to>
    <xdr:pic>
      <xdr:nvPicPr>
        <xdr:cNvPr id="139" name="ComboBox146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4533900" y="37566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0</xdr:rowOff>
    </xdr:from>
    <xdr:to>
      <xdr:col>10</xdr:col>
      <xdr:colOff>323850</xdr:colOff>
      <xdr:row>212</xdr:row>
      <xdr:rowOff>38100</xdr:rowOff>
    </xdr:to>
    <xdr:pic>
      <xdr:nvPicPr>
        <xdr:cNvPr id="140" name="ComboBox1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57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0</xdr:rowOff>
    </xdr:from>
    <xdr:to>
      <xdr:col>10</xdr:col>
      <xdr:colOff>323850</xdr:colOff>
      <xdr:row>213</xdr:row>
      <xdr:rowOff>38100</xdr:rowOff>
    </xdr:to>
    <xdr:pic>
      <xdr:nvPicPr>
        <xdr:cNvPr id="141" name="ComboBox14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533900" y="37947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9525</xdr:rowOff>
    </xdr:from>
    <xdr:to>
      <xdr:col>10</xdr:col>
      <xdr:colOff>323850</xdr:colOff>
      <xdr:row>214</xdr:row>
      <xdr:rowOff>47625</xdr:rowOff>
    </xdr:to>
    <xdr:pic>
      <xdr:nvPicPr>
        <xdr:cNvPr id="142" name="ComboBox14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4533900" y="38147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0</xdr:rowOff>
    </xdr:from>
    <xdr:to>
      <xdr:col>10</xdr:col>
      <xdr:colOff>323850</xdr:colOff>
      <xdr:row>215</xdr:row>
      <xdr:rowOff>38100</xdr:rowOff>
    </xdr:to>
    <xdr:pic>
      <xdr:nvPicPr>
        <xdr:cNvPr id="143" name="ComboBox15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533900" y="38328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0</xdr:rowOff>
    </xdr:from>
    <xdr:to>
      <xdr:col>10</xdr:col>
      <xdr:colOff>323850</xdr:colOff>
      <xdr:row>216</xdr:row>
      <xdr:rowOff>38100</xdr:rowOff>
    </xdr:to>
    <xdr:pic>
      <xdr:nvPicPr>
        <xdr:cNvPr id="144" name="ComboBox15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4533900" y="38519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0</xdr:rowOff>
    </xdr:from>
    <xdr:to>
      <xdr:col>10</xdr:col>
      <xdr:colOff>323850</xdr:colOff>
      <xdr:row>217</xdr:row>
      <xdr:rowOff>38100</xdr:rowOff>
    </xdr:to>
    <xdr:pic>
      <xdr:nvPicPr>
        <xdr:cNvPr id="145" name="ComboBox15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533900" y="38709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0</xdr:rowOff>
    </xdr:from>
    <xdr:to>
      <xdr:col>10</xdr:col>
      <xdr:colOff>323850</xdr:colOff>
      <xdr:row>218</xdr:row>
      <xdr:rowOff>38100</xdr:rowOff>
    </xdr:to>
    <xdr:pic>
      <xdr:nvPicPr>
        <xdr:cNvPr id="146" name="ComboBox1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00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0</xdr:rowOff>
    </xdr:from>
    <xdr:to>
      <xdr:col>10</xdr:col>
      <xdr:colOff>323850</xdr:colOff>
      <xdr:row>219</xdr:row>
      <xdr:rowOff>38100</xdr:rowOff>
    </xdr:to>
    <xdr:pic>
      <xdr:nvPicPr>
        <xdr:cNvPr id="147" name="ComboBox154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533900" y="39090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0</xdr:rowOff>
    </xdr:from>
    <xdr:to>
      <xdr:col>10</xdr:col>
      <xdr:colOff>323850</xdr:colOff>
      <xdr:row>220</xdr:row>
      <xdr:rowOff>38100</xdr:rowOff>
    </xdr:to>
    <xdr:pic>
      <xdr:nvPicPr>
        <xdr:cNvPr id="148" name="ComboBox15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533900" y="3928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9525</xdr:rowOff>
    </xdr:from>
    <xdr:to>
      <xdr:col>10</xdr:col>
      <xdr:colOff>323850</xdr:colOff>
      <xdr:row>221</xdr:row>
      <xdr:rowOff>47625</xdr:rowOff>
    </xdr:to>
    <xdr:pic>
      <xdr:nvPicPr>
        <xdr:cNvPr id="149" name="ComboBox156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4533900" y="39481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0</xdr:rowOff>
    </xdr:from>
    <xdr:to>
      <xdr:col>10</xdr:col>
      <xdr:colOff>323850</xdr:colOff>
      <xdr:row>222</xdr:row>
      <xdr:rowOff>38100</xdr:rowOff>
    </xdr:to>
    <xdr:pic>
      <xdr:nvPicPr>
        <xdr:cNvPr id="150" name="ComboBox15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4533900" y="39662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0</xdr:rowOff>
    </xdr:from>
    <xdr:to>
      <xdr:col>10</xdr:col>
      <xdr:colOff>323850</xdr:colOff>
      <xdr:row>223</xdr:row>
      <xdr:rowOff>38100</xdr:rowOff>
    </xdr:to>
    <xdr:pic>
      <xdr:nvPicPr>
        <xdr:cNvPr id="151" name="ComboBox158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4533900" y="39852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0</xdr:rowOff>
    </xdr:from>
    <xdr:to>
      <xdr:col>10</xdr:col>
      <xdr:colOff>323850</xdr:colOff>
      <xdr:row>224</xdr:row>
      <xdr:rowOff>38100</xdr:rowOff>
    </xdr:to>
    <xdr:pic>
      <xdr:nvPicPr>
        <xdr:cNvPr id="152" name="ComboBox1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4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0</xdr:rowOff>
    </xdr:from>
    <xdr:to>
      <xdr:col>10</xdr:col>
      <xdr:colOff>323850</xdr:colOff>
      <xdr:row>225</xdr:row>
      <xdr:rowOff>38100</xdr:rowOff>
    </xdr:to>
    <xdr:pic>
      <xdr:nvPicPr>
        <xdr:cNvPr id="153" name="ComboBox160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533900" y="4023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0</xdr:rowOff>
    </xdr:from>
    <xdr:to>
      <xdr:col>10</xdr:col>
      <xdr:colOff>323850</xdr:colOff>
      <xdr:row>226</xdr:row>
      <xdr:rowOff>38100</xdr:rowOff>
    </xdr:to>
    <xdr:pic>
      <xdr:nvPicPr>
        <xdr:cNvPr id="154" name="ComboBox16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4533900" y="40424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0</xdr:rowOff>
    </xdr:from>
    <xdr:to>
      <xdr:col>10</xdr:col>
      <xdr:colOff>323850</xdr:colOff>
      <xdr:row>227</xdr:row>
      <xdr:rowOff>38100</xdr:rowOff>
    </xdr:to>
    <xdr:pic>
      <xdr:nvPicPr>
        <xdr:cNvPr id="155" name="ComboBox162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533900" y="40614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0</xdr:rowOff>
    </xdr:from>
    <xdr:to>
      <xdr:col>10</xdr:col>
      <xdr:colOff>323850</xdr:colOff>
      <xdr:row>228</xdr:row>
      <xdr:rowOff>38100</xdr:rowOff>
    </xdr:to>
    <xdr:pic>
      <xdr:nvPicPr>
        <xdr:cNvPr id="156" name="ComboBox163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4533900" y="40805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0</xdr:rowOff>
    </xdr:from>
    <xdr:to>
      <xdr:col>10</xdr:col>
      <xdr:colOff>323850</xdr:colOff>
      <xdr:row>229</xdr:row>
      <xdr:rowOff>38100</xdr:rowOff>
    </xdr:to>
    <xdr:pic>
      <xdr:nvPicPr>
        <xdr:cNvPr id="157" name="ComboBox164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533900" y="40995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180975</xdr:rowOff>
    </xdr:from>
    <xdr:to>
      <xdr:col>10</xdr:col>
      <xdr:colOff>323850</xdr:colOff>
      <xdr:row>230</xdr:row>
      <xdr:rowOff>28575</xdr:rowOff>
    </xdr:to>
    <xdr:pic>
      <xdr:nvPicPr>
        <xdr:cNvPr id="158" name="ComboBox16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4533900" y="41176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0</xdr:rowOff>
    </xdr:from>
    <xdr:to>
      <xdr:col>10</xdr:col>
      <xdr:colOff>323850</xdr:colOff>
      <xdr:row>231</xdr:row>
      <xdr:rowOff>38100</xdr:rowOff>
    </xdr:to>
    <xdr:pic>
      <xdr:nvPicPr>
        <xdr:cNvPr id="159" name="ComboBox166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533900" y="41376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9525</xdr:rowOff>
    </xdr:from>
    <xdr:to>
      <xdr:col>10</xdr:col>
      <xdr:colOff>323850</xdr:colOff>
      <xdr:row>232</xdr:row>
      <xdr:rowOff>47625</xdr:rowOff>
    </xdr:to>
    <xdr:pic>
      <xdr:nvPicPr>
        <xdr:cNvPr id="160" name="ComboBox167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4533900" y="41576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0</xdr:rowOff>
    </xdr:from>
    <xdr:to>
      <xdr:col>10</xdr:col>
      <xdr:colOff>323850</xdr:colOff>
      <xdr:row>233</xdr:row>
      <xdr:rowOff>38100</xdr:rowOff>
    </xdr:to>
    <xdr:pic>
      <xdr:nvPicPr>
        <xdr:cNvPr id="161" name="ComboBox168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533900" y="41757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0</xdr:rowOff>
    </xdr:from>
    <xdr:to>
      <xdr:col>10</xdr:col>
      <xdr:colOff>323850</xdr:colOff>
      <xdr:row>234</xdr:row>
      <xdr:rowOff>38100</xdr:rowOff>
    </xdr:to>
    <xdr:pic>
      <xdr:nvPicPr>
        <xdr:cNvPr id="162" name="ComboBox169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4533900" y="41948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0</xdr:rowOff>
    </xdr:from>
    <xdr:to>
      <xdr:col>10</xdr:col>
      <xdr:colOff>323850</xdr:colOff>
      <xdr:row>235</xdr:row>
      <xdr:rowOff>38100</xdr:rowOff>
    </xdr:to>
    <xdr:pic>
      <xdr:nvPicPr>
        <xdr:cNvPr id="163" name="ComboBox1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38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0</xdr:rowOff>
    </xdr:from>
    <xdr:to>
      <xdr:col>10</xdr:col>
      <xdr:colOff>323850</xdr:colOff>
      <xdr:row>236</xdr:row>
      <xdr:rowOff>38100</xdr:rowOff>
    </xdr:to>
    <xdr:pic>
      <xdr:nvPicPr>
        <xdr:cNvPr id="164" name="ComboBox17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4533900" y="42329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0</xdr:rowOff>
    </xdr:from>
    <xdr:to>
      <xdr:col>10</xdr:col>
      <xdr:colOff>323850</xdr:colOff>
      <xdr:row>237</xdr:row>
      <xdr:rowOff>38100</xdr:rowOff>
    </xdr:to>
    <xdr:pic>
      <xdr:nvPicPr>
        <xdr:cNvPr id="165" name="ComboBox172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4533900" y="42519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0</xdr:rowOff>
    </xdr:from>
    <xdr:to>
      <xdr:col>10</xdr:col>
      <xdr:colOff>323850</xdr:colOff>
      <xdr:row>238</xdr:row>
      <xdr:rowOff>38100</xdr:rowOff>
    </xdr:to>
    <xdr:pic>
      <xdr:nvPicPr>
        <xdr:cNvPr id="166" name="ComboBox173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533900" y="42710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0</xdr:rowOff>
    </xdr:from>
    <xdr:to>
      <xdr:col>10</xdr:col>
      <xdr:colOff>323850</xdr:colOff>
      <xdr:row>239</xdr:row>
      <xdr:rowOff>38100</xdr:rowOff>
    </xdr:to>
    <xdr:pic>
      <xdr:nvPicPr>
        <xdr:cNvPr id="167" name="ComboBox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00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0</xdr:rowOff>
    </xdr:from>
    <xdr:to>
      <xdr:col>10</xdr:col>
      <xdr:colOff>323850</xdr:colOff>
      <xdr:row>240</xdr:row>
      <xdr:rowOff>38100</xdr:rowOff>
    </xdr:to>
    <xdr:pic>
      <xdr:nvPicPr>
        <xdr:cNvPr id="168" name="ComboBox175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4533900" y="43091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0</xdr:rowOff>
    </xdr:from>
    <xdr:to>
      <xdr:col>10</xdr:col>
      <xdr:colOff>323850</xdr:colOff>
      <xdr:row>241</xdr:row>
      <xdr:rowOff>38100</xdr:rowOff>
    </xdr:to>
    <xdr:pic>
      <xdr:nvPicPr>
        <xdr:cNvPr id="169" name="ComboBox176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533900" y="43281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0</xdr:rowOff>
    </xdr:from>
    <xdr:to>
      <xdr:col>10</xdr:col>
      <xdr:colOff>323850</xdr:colOff>
      <xdr:row>242</xdr:row>
      <xdr:rowOff>38100</xdr:rowOff>
    </xdr:to>
    <xdr:pic>
      <xdr:nvPicPr>
        <xdr:cNvPr id="170" name="ComboBox177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4533900" y="43472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9525</xdr:rowOff>
    </xdr:from>
    <xdr:to>
      <xdr:col>10</xdr:col>
      <xdr:colOff>323850</xdr:colOff>
      <xdr:row>243</xdr:row>
      <xdr:rowOff>47625</xdr:rowOff>
    </xdr:to>
    <xdr:pic>
      <xdr:nvPicPr>
        <xdr:cNvPr id="171" name="ComboBox178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533900" y="43672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243</xdr:row>
      <xdr:rowOff>0</xdr:rowOff>
    </xdr:from>
    <xdr:to>
      <xdr:col>10</xdr:col>
      <xdr:colOff>323850</xdr:colOff>
      <xdr:row>244</xdr:row>
      <xdr:rowOff>38100</xdr:rowOff>
    </xdr:to>
    <xdr:pic>
      <xdr:nvPicPr>
        <xdr:cNvPr id="172" name="ComboBox179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4533900" y="4385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244</xdr:row>
      <xdr:rowOff>0</xdr:rowOff>
    </xdr:from>
    <xdr:to>
      <xdr:col>10</xdr:col>
      <xdr:colOff>323850</xdr:colOff>
      <xdr:row>245</xdr:row>
      <xdr:rowOff>38100</xdr:rowOff>
    </xdr:to>
    <xdr:pic>
      <xdr:nvPicPr>
        <xdr:cNvPr id="173" name="ComboBox180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533900" y="4404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245</xdr:row>
      <xdr:rowOff>0</xdr:rowOff>
    </xdr:from>
    <xdr:to>
      <xdr:col>10</xdr:col>
      <xdr:colOff>323850</xdr:colOff>
      <xdr:row>246</xdr:row>
      <xdr:rowOff>171450</xdr:rowOff>
    </xdr:to>
    <xdr:pic>
      <xdr:nvPicPr>
        <xdr:cNvPr id="174" name="ComboBox18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234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246</xdr:row>
      <xdr:rowOff>9525</xdr:rowOff>
    </xdr:from>
    <xdr:to>
      <xdr:col>10</xdr:col>
      <xdr:colOff>323850</xdr:colOff>
      <xdr:row>247</xdr:row>
      <xdr:rowOff>47625</xdr:rowOff>
    </xdr:to>
    <xdr:pic>
      <xdr:nvPicPr>
        <xdr:cNvPr id="175" name="ComboBox1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3007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250</xdr:row>
      <xdr:rowOff>0</xdr:rowOff>
    </xdr:from>
    <xdr:to>
      <xdr:col>10</xdr:col>
      <xdr:colOff>323850</xdr:colOff>
      <xdr:row>251</xdr:row>
      <xdr:rowOff>38100</xdr:rowOff>
    </xdr:to>
    <xdr:pic>
      <xdr:nvPicPr>
        <xdr:cNvPr id="176" name="ComboBox183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4533900" y="449199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251</xdr:row>
      <xdr:rowOff>0</xdr:rowOff>
    </xdr:from>
    <xdr:to>
      <xdr:col>10</xdr:col>
      <xdr:colOff>323850</xdr:colOff>
      <xdr:row>286</xdr:row>
      <xdr:rowOff>38100</xdr:rowOff>
    </xdr:to>
    <xdr:pic>
      <xdr:nvPicPr>
        <xdr:cNvPr id="177" name="ComboBox184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533900" y="451104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345</xdr:row>
      <xdr:rowOff>0</xdr:rowOff>
    </xdr:from>
    <xdr:to>
      <xdr:col>10</xdr:col>
      <xdr:colOff>314325</xdr:colOff>
      <xdr:row>346</xdr:row>
      <xdr:rowOff>57150</xdr:rowOff>
    </xdr:to>
    <xdr:pic>
      <xdr:nvPicPr>
        <xdr:cNvPr id="178" name="ComboBox1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79" name="ComboBox2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80" name="ComboBox2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81" name="ComboBox2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82" name="ComboBox2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90</xdr:row>
      <xdr:rowOff>9525</xdr:rowOff>
    </xdr:from>
    <xdr:to>
      <xdr:col>10</xdr:col>
      <xdr:colOff>323850</xdr:colOff>
      <xdr:row>91</xdr:row>
      <xdr:rowOff>47625</xdr:rowOff>
    </xdr:to>
    <xdr:pic>
      <xdr:nvPicPr>
        <xdr:cNvPr id="183" name="ComboBox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57448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10</xdr:col>
      <xdr:colOff>323850</xdr:colOff>
      <xdr:row>96</xdr:row>
      <xdr:rowOff>38100</xdr:rowOff>
    </xdr:to>
    <xdr:pic>
      <xdr:nvPicPr>
        <xdr:cNvPr id="184" name="ComboBox28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4533900" y="16687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9525</xdr:rowOff>
    </xdr:from>
    <xdr:to>
      <xdr:col>10</xdr:col>
      <xdr:colOff>323850</xdr:colOff>
      <xdr:row>144</xdr:row>
      <xdr:rowOff>47625</xdr:rowOff>
    </xdr:to>
    <xdr:pic>
      <xdr:nvPicPr>
        <xdr:cNvPr id="185" name="ComboBox3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533900" y="250412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144</xdr:row>
      <xdr:rowOff>9525</xdr:rowOff>
    </xdr:from>
    <xdr:to>
      <xdr:col>10</xdr:col>
      <xdr:colOff>323850</xdr:colOff>
      <xdr:row>145</xdr:row>
      <xdr:rowOff>47625</xdr:rowOff>
    </xdr:to>
    <xdr:pic>
      <xdr:nvPicPr>
        <xdr:cNvPr id="186" name="ComboBox34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4533900" y="25231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9525</xdr:rowOff>
    </xdr:from>
    <xdr:to>
      <xdr:col>10</xdr:col>
      <xdr:colOff>323850</xdr:colOff>
      <xdr:row>202</xdr:row>
      <xdr:rowOff>47625</xdr:rowOff>
    </xdr:to>
    <xdr:pic>
      <xdr:nvPicPr>
        <xdr:cNvPr id="187" name="ComboBox39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533900" y="35861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202</xdr:row>
      <xdr:rowOff>9525</xdr:rowOff>
    </xdr:from>
    <xdr:to>
      <xdr:col>10</xdr:col>
      <xdr:colOff>323850</xdr:colOff>
      <xdr:row>203</xdr:row>
      <xdr:rowOff>47625</xdr:rowOff>
    </xdr:to>
    <xdr:pic>
      <xdr:nvPicPr>
        <xdr:cNvPr id="188" name="ComboBox4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4533900" y="36052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9525</xdr:rowOff>
    </xdr:from>
    <xdr:to>
      <xdr:col>10</xdr:col>
      <xdr:colOff>323850</xdr:colOff>
      <xdr:row>248</xdr:row>
      <xdr:rowOff>47625</xdr:rowOff>
    </xdr:to>
    <xdr:pic>
      <xdr:nvPicPr>
        <xdr:cNvPr id="189" name="ComboBox205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533900" y="44491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248</xdr:row>
      <xdr:rowOff>9525</xdr:rowOff>
    </xdr:from>
    <xdr:to>
      <xdr:col>10</xdr:col>
      <xdr:colOff>323850</xdr:colOff>
      <xdr:row>249</xdr:row>
      <xdr:rowOff>180975</xdr:rowOff>
    </xdr:to>
    <xdr:pic>
      <xdr:nvPicPr>
        <xdr:cNvPr id="190" name="ComboBox2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6817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249</xdr:row>
      <xdr:rowOff>9525</xdr:rowOff>
    </xdr:from>
    <xdr:to>
      <xdr:col>10</xdr:col>
      <xdr:colOff>323850</xdr:colOff>
      <xdr:row>250</xdr:row>
      <xdr:rowOff>47625</xdr:rowOff>
    </xdr:to>
    <xdr:pic>
      <xdr:nvPicPr>
        <xdr:cNvPr id="191" name="ComboBox2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7389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2" name="ComboBox2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3" name="ComboBox2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4" name="ComboBox2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5" name="ComboBox2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6" name="ComboBox2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7" name="ComboBox2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8" name="ComboBox2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199" name="ComboBox2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00" name="ComboBox2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01" name="ComboBox2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02" name="ComboBox2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03" name="ComboBox2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04" name="ComboBox2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0</xdr:row>
      <xdr:rowOff>0</xdr:rowOff>
    </xdr:from>
    <xdr:to>
      <xdr:col>10</xdr:col>
      <xdr:colOff>342900</xdr:colOff>
      <xdr:row>6</xdr:row>
      <xdr:rowOff>95250</xdr:rowOff>
    </xdr:to>
    <xdr:pic>
      <xdr:nvPicPr>
        <xdr:cNvPr id="205" name="CommandButton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4533900" y="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152400</xdr:rowOff>
    </xdr:from>
    <xdr:to>
      <xdr:col>10</xdr:col>
      <xdr:colOff>323850</xdr:colOff>
      <xdr:row>16</xdr:row>
      <xdr:rowOff>19050</xdr:rowOff>
    </xdr:to>
    <xdr:pic>
      <xdr:nvPicPr>
        <xdr:cNvPr id="206" name="ComboBox229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533900" y="19240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171450</xdr:rowOff>
    </xdr:from>
    <xdr:to>
      <xdr:col>10</xdr:col>
      <xdr:colOff>323850</xdr:colOff>
      <xdr:row>17</xdr:row>
      <xdr:rowOff>9525</xdr:rowOff>
    </xdr:to>
    <xdr:pic>
      <xdr:nvPicPr>
        <xdr:cNvPr id="207" name="ComboBox230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4533900" y="21145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171450</xdr:rowOff>
    </xdr:from>
    <xdr:to>
      <xdr:col>10</xdr:col>
      <xdr:colOff>323850</xdr:colOff>
      <xdr:row>18</xdr:row>
      <xdr:rowOff>9525</xdr:rowOff>
    </xdr:to>
    <xdr:pic>
      <xdr:nvPicPr>
        <xdr:cNvPr id="208" name="ComboBox23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533900" y="2314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10</xdr:col>
      <xdr:colOff>323850</xdr:colOff>
      <xdr:row>19</xdr:row>
      <xdr:rowOff>28575</xdr:rowOff>
    </xdr:to>
    <xdr:pic>
      <xdr:nvPicPr>
        <xdr:cNvPr id="209" name="ComboBox232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4533900" y="2533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180975</xdr:rowOff>
    </xdr:from>
    <xdr:to>
      <xdr:col>10</xdr:col>
      <xdr:colOff>323850</xdr:colOff>
      <xdr:row>20</xdr:row>
      <xdr:rowOff>19050</xdr:rowOff>
    </xdr:to>
    <xdr:pic>
      <xdr:nvPicPr>
        <xdr:cNvPr id="210" name="ComboBox233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533900" y="27146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171450</xdr:rowOff>
    </xdr:from>
    <xdr:to>
      <xdr:col>10</xdr:col>
      <xdr:colOff>323850</xdr:colOff>
      <xdr:row>21</xdr:row>
      <xdr:rowOff>0</xdr:rowOff>
    </xdr:to>
    <xdr:pic>
      <xdr:nvPicPr>
        <xdr:cNvPr id="211" name="ComboBox234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4533900" y="2905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180975</xdr:rowOff>
    </xdr:from>
    <xdr:to>
      <xdr:col>10</xdr:col>
      <xdr:colOff>323850</xdr:colOff>
      <xdr:row>22</xdr:row>
      <xdr:rowOff>19050</xdr:rowOff>
    </xdr:to>
    <xdr:pic>
      <xdr:nvPicPr>
        <xdr:cNvPr id="212" name="ComboBox235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533900" y="31146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180975</xdr:rowOff>
    </xdr:from>
    <xdr:to>
      <xdr:col>10</xdr:col>
      <xdr:colOff>323850</xdr:colOff>
      <xdr:row>23</xdr:row>
      <xdr:rowOff>19050</xdr:rowOff>
    </xdr:to>
    <xdr:pic>
      <xdr:nvPicPr>
        <xdr:cNvPr id="213" name="ComboBox236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4533900" y="33147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180975</xdr:rowOff>
    </xdr:from>
    <xdr:to>
      <xdr:col>10</xdr:col>
      <xdr:colOff>323850</xdr:colOff>
      <xdr:row>24</xdr:row>
      <xdr:rowOff>19050</xdr:rowOff>
    </xdr:to>
    <xdr:pic>
      <xdr:nvPicPr>
        <xdr:cNvPr id="214" name="ComboBox237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533900" y="35147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10</xdr:col>
      <xdr:colOff>323850</xdr:colOff>
      <xdr:row>26</xdr:row>
      <xdr:rowOff>28575</xdr:rowOff>
    </xdr:to>
    <xdr:pic>
      <xdr:nvPicPr>
        <xdr:cNvPr id="215" name="ComboBox2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9338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28575</xdr:rowOff>
    </xdr:from>
    <xdr:to>
      <xdr:col>10</xdr:col>
      <xdr:colOff>323850</xdr:colOff>
      <xdr:row>27</xdr:row>
      <xdr:rowOff>57150</xdr:rowOff>
    </xdr:to>
    <xdr:pic>
      <xdr:nvPicPr>
        <xdr:cNvPr id="216" name="ComboBox239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4533900" y="41624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47625</xdr:rowOff>
    </xdr:from>
    <xdr:to>
      <xdr:col>10</xdr:col>
      <xdr:colOff>323850</xdr:colOff>
      <xdr:row>28</xdr:row>
      <xdr:rowOff>76200</xdr:rowOff>
    </xdr:to>
    <xdr:pic>
      <xdr:nvPicPr>
        <xdr:cNvPr id="217" name="ComboBox240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4533900" y="43815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66675</xdr:rowOff>
    </xdr:from>
    <xdr:to>
      <xdr:col>10</xdr:col>
      <xdr:colOff>323850</xdr:colOff>
      <xdr:row>31</xdr:row>
      <xdr:rowOff>95250</xdr:rowOff>
    </xdr:to>
    <xdr:pic>
      <xdr:nvPicPr>
        <xdr:cNvPr id="218" name="ComboBox24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4533900" y="46005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323850</xdr:colOff>
      <xdr:row>32</xdr:row>
      <xdr:rowOff>28575</xdr:rowOff>
    </xdr:to>
    <xdr:pic>
      <xdr:nvPicPr>
        <xdr:cNvPr id="219" name="ComboBox2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7339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323850</xdr:colOff>
      <xdr:row>32</xdr:row>
      <xdr:rowOff>28575</xdr:rowOff>
    </xdr:to>
    <xdr:pic>
      <xdr:nvPicPr>
        <xdr:cNvPr id="220" name="ComboBox2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7339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323850</xdr:colOff>
      <xdr:row>32</xdr:row>
      <xdr:rowOff>28575</xdr:rowOff>
    </xdr:to>
    <xdr:pic>
      <xdr:nvPicPr>
        <xdr:cNvPr id="221" name="ComboBox244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533900" y="47339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10</xdr:col>
      <xdr:colOff>323850</xdr:colOff>
      <xdr:row>33</xdr:row>
      <xdr:rowOff>28575</xdr:rowOff>
    </xdr:to>
    <xdr:pic>
      <xdr:nvPicPr>
        <xdr:cNvPr id="222" name="ComboBox2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9339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10</xdr:col>
      <xdr:colOff>323850</xdr:colOff>
      <xdr:row>34</xdr:row>
      <xdr:rowOff>28575</xdr:rowOff>
    </xdr:to>
    <xdr:pic>
      <xdr:nvPicPr>
        <xdr:cNvPr id="223" name="ComboBox246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4533900" y="51339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190500</xdr:rowOff>
    </xdr:from>
    <xdr:to>
      <xdr:col>10</xdr:col>
      <xdr:colOff>323850</xdr:colOff>
      <xdr:row>35</xdr:row>
      <xdr:rowOff>19050</xdr:rowOff>
    </xdr:to>
    <xdr:pic>
      <xdr:nvPicPr>
        <xdr:cNvPr id="224" name="ComboBox247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533900" y="53244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19050</xdr:rowOff>
    </xdr:from>
    <xdr:to>
      <xdr:col>10</xdr:col>
      <xdr:colOff>323850</xdr:colOff>
      <xdr:row>36</xdr:row>
      <xdr:rowOff>47625</xdr:rowOff>
    </xdr:to>
    <xdr:pic>
      <xdr:nvPicPr>
        <xdr:cNvPr id="225" name="ComboBox248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4533900" y="5553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38100</xdr:rowOff>
    </xdr:from>
    <xdr:to>
      <xdr:col>10</xdr:col>
      <xdr:colOff>323850</xdr:colOff>
      <xdr:row>38</xdr:row>
      <xdr:rowOff>66675</xdr:rowOff>
    </xdr:to>
    <xdr:pic>
      <xdr:nvPicPr>
        <xdr:cNvPr id="226" name="ComboBox249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533900" y="5772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10</xdr:col>
      <xdr:colOff>323850</xdr:colOff>
      <xdr:row>39</xdr:row>
      <xdr:rowOff>28575</xdr:rowOff>
    </xdr:to>
    <xdr:pic>
      <xdr:nvPicPr>
        <xdr:cNvPr id="227" name="ComboBox25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5934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9525</xdr:rowOff>
    </xdr:from>
    <xdr:to>
      <xdr:col>10</xdr:col>
      <xdr:colOff>323850</xdr:colOff>
      <xdr:row>39</xdr:row>
      <xdr:rowOff>38100</xdr:rowOff>
    </xdr:to>
    <xdr:pic>
      <xdr:nvPicPr>
        <xdr:cNvPr id="228" name="ComboBox2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594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38100</xdr:rowOff>
    </xdr:from>
    <xdr:to>
      <xdr:col>10</xdr:col>
      <xdr:colOff>323850</xdr:colOff>
      <xdr:row>40</xdr:row>
      <xdr:rowOff>66675</xdr:rowOff>
    </xdr:to>
    <xdr:pic>
      <xdr:nvPicPr>
        <xdr:cNvPr id="229" name="ComboBox2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61722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190500</xdr:rowOff>
    </xdr:from>
    <xdr:to>
      <xdr:col>10</xdr:col>
      <xdr:colOff>323850</xdr:colOff>
      <xdr:row>46</xdr:row>
      <xdr:rowOff>19050</xdr:rowOff>
    </xdr:to>
    <xdr:pic>
      <xdr:nvPicPr>
        <xdr:cNvPr id="230" name="ComboBox2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7324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190500</xdr:rowOff>
    </xdr:from>
    <xdr:to>
      <xdr:col>10</xdr:col>
      <xdr:colOff>323850</xdr:colOff>
      <xdr:row>47</xdr:row>
      <xdr:rowOff>19050</xdr:rowOff>
    </xdr:to>
    <xdr:pic>
      <xdr:nvPicPr>
        <xdr:cNvPr id="231" name="ComboBox254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4533900" y="75247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171450</xdr:rowOff>
    </xdr:from>
    <xdr:to>
      <xdr:col>10</xdr:col>
      <xdr:colOff>323850</xdr:colOff>
      <xdr:row>48</xdr:row>
      <xdr:rowOff>0</xdr:rowOff>
    </xdr:to>
    <xdr:pic>
      <xdr:nvPicPr>
        <xdr:cNvPr id="232" name="ComboBox25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533900" y="7705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180975</xdr:rowOff>
    </xdr:from>
    <xdr:to>
      <xdr:col>10</xdr:col>
      <xdr:colOff>323850</xdr:colOff>
      <xdr:row>49</xdr:row>
      <xdr:rowOff>19050</xdr:rowOff>
    </xdr:to>
    <xdr:pic>
      <xdr:nvPicPr>
        <xdr:cNvPr id="233" name="ComboBox2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79152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190500</xdr:rowOff>
    </xdr:from>
    <xdr:to>
      <xdr:col>10</xdr:col>
      <xdr:colOff>323850</xdr:colOff>
      <xdr:row>51</xdr:row>
      <xdr:rowOff>19050</xdr:rowOff>
    </xdr:to>
    <xdr:pic>
      <xdr:nvPicPr>
        <xdr:cNvPr id="234" name="ComboBox257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4533900" y="83248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57150</xdr:rowOff>
    </xdr:from>
    <xdr:to>
      <xdr:col>10</xdr:col>
      <xdr:colOff>323850</xdr:colOff>
      <xdr:row>42</xdr:row>
      <xdr:rowOff>85725</xdr:rowOff>
    </xdr:to>
    <xdr:pic>
      <xdr:nvPicPr>
        <xdr:cNvPr id="235" name="ComboBox262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533900" y="6591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171450</xdr:rowOff>
    </xdr:from>
    <xdr:to>
      <xdr:col>10</xdr:col>
      <xdr:colOff>323850</xdr:colOff>
      <xdr:row>50</xdr:row>
      <xdr:rowOff>0</xdr:rowOff>
    </xdr:to>
    <xdr:pic>
      <xdr:nvPicPr>
        <xdr:cNvPr id="236" name="ComboBox263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4533900" y="81057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38100</xdr:rowOff>
    </xdr:from>
    <xdr:to>
      <xdr:col>10</xdr:col>
      <xdr:colOff>323850</xdr:colOff>
      <xdr:row>67</xdr:row>
      <xdr:rowOff>95250</xdr:rowOff>
    </xdr:to>
    <xdr:pic>
      <xdr:nvPicPr>
        <xdr:cNvPr id="237" name="ComboBox275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4533900" y="114300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9525</xdr:rowOff>
    </xdr:from>
    <xdr:to>
      <xdr:col>10</xdr:col>
      <xdr:colOff>323850</xdr:colOff>
      <xdr:row>53</xdr:row>
      <xdr:rowOff>38100</xdr:rowOff>
    </xdr:to>
    <xdr:pic>
      <xdr:nvPicPr>
        <xdr:cNvPr id="238" name="ComboBox221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4533900" y="87439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9525</xdr:rowOff>
    </xdr:from>
    <xdr:to>
      <xdr:col>10</xdr:col>
      <xdr:colOff>323850</xdr:colOff>
      <xdr:row>54</xdr:row>
      <xdr:rowOff>38100</xdr:rowOff>
    </xdr:to>
    <xdr:pic>
      <xdr:nvPicPr>
        <xdr:cNvPr id="239" name="ComboBox222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4533900" y="89439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9525</xdr:rowOff>
    </xdr:from>
    <xdr:to>
      <xdr:col>10</xdr:col>
      <xdr:colOff>323850</xdr:colOff>
      <xdr:row>55</xdr:row>
      <xdr:rowOff>38100</xdr:rowOff>
    </xdr:to>
    <xdr:pic>
      <xdr:nvPicPr>
        <xdr:cNvPr id="240" name="ComboBox223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4533900" y="91440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9525</xdr:rowOff>
    </xdr:from>
    <xdr:to>
      <xdr:col>10</xdr:col>
      <xdr:colOff>323850</xdr:colOff>
      <xdr:row>56</xdr:row>
      <xdr:rowOff>38100</xdr:rowOff>
    </xdr:to>
    <xdr:pic>
      <xdr:nvPicPr>
        <xdr:cNvPr id="241" name="ComboBox2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93440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9525</xdr:rowOff>
    </xdr:from>
    <xdr:to>
      <xdr:col>10</xdr:col>
      <xdr:colOff>323850</xdr:colOff>
      <xdr:row>57</xdr:row>
      <xdr:rowOff>38100</xdr:rowOff>
    </xdr:to>
    <xdr:pic>
      <xdr:nvPicPr>
        <xdr:cNvPr id="242" name="ComboBox225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4533900" y="95440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9525</xdr:rowOff>
    </xdr:from>
    <xdr:to>
      <xdr:col>10</xdr:col>
      <xdr:colOff>323850</xdr:colOff>
      <xdr:row>58</xdr:row>
      <xdr:rowOff>38100</xdr:rowOff>
    </xdr:to>
    <xdr:pic>
      <xdr:nvPicPr>
        <xdr:cNvPr id="243" name="ComboBox226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4533900" y="97440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19050</xdr:rowOff>
    </xdr:from>
    <xdr:to>
      <xdr:col>10</xdr:col>
      <xdr:colOff>323850</xdr:colOff>
      <xdr:row>59</xdr:row>
      <xdr:rowOff>47625</xdr:rowOff>
    </xdr:to>
    <xdr:pic>
      <xdr:nvPicPr>
        <xdr:cNvPr id="244" name="ComboBox227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4533900" y="9953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9525</xdr:rowOff>
    </xdr:from>
    <xdr:to>
      <xdr:col>10</xdr:col>
      <xdr:colOff>323850</xdr:colOff>
      <xdr:row>60</xdr:row>
      <xdr:rowOff>38100</xdr:rowOff>
    </xdr:to>
    <xdr:pic>
      <xdr:nvPicPr>
        <xdr:cNvPr id="245" name="ComboBox2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0144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9525</xdr:rowOff>
    </xdr:from>
    <xdr:to>
      <xdr:col>10</xdr:col>
      <xdr:colOff>323850</xdr:colOff>
      <xdr:row>61</xdr:row>
      <xdr:rowOff>38100</xdr:rowOff>
    </xdr:to>
    <xdr:pic>
      <xdr:nvPicPr>
        <xdr:cNvPr id="246" name="ComboBox258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4533900" y="10344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19050</xdr:rowOff>
    </xdr:from>
    <xdr:to>
      <xdr:col>10</xdr:col>
      <xdr:colOff>323850</xdr:colOff>
      <xdr:row>62</xdr:row>
      <xdr:rowOff>47625</xdr:rowOff>
    </xdr:to>
    <xdr:pic>
      <xdr:nvPicPr>
        <xdr:cNvPr id="247" name="ComboBox259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4533900" y="10553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19050</xdr:rowOff>
    </xdr:from>
    <xdr:to>
      <xdr:col>10</xdr:col>
      <xdr:colOff>323850</xdr:colOff>
      <xdr:row>63</xdr:row>
      <xdr:rowOff>133350</xdr:rowOff>
    </xdr:to>
    <xdr:pic>
      <xdr:nvPicPr>
        <xdr:cNvPr id="248" name="ComboBox26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07537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49" name="ComboBox2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0" name="ComboBox26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19050</xdr:rowOff>
    </xdr:from>
    <xdr:to>
      <xdr:col>10</xdr:col>
      <xdr:colOff>323850</xdr:colOff>
      <xdr:row>52</xdr:row>
      <xdr:rowOff>47625</xdr:rowOff>
    </xdr:to>
    <xdr:pic>
      <xdr:nvPicPr>
        <xdr:cNvPr id="251" name="ComboBox265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4533900" y="85534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2" name="ComboBox2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3" name="ComboBox2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4" name="ComboBox2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5" name="ComboBox26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6" name="ComboBox27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7" name="ComboBox27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8" name="ComboBox2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59" name="ComboBox2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60" name="ComboBox2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61" name="ComboBox2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57150</xdr:rowOff>
    </xdr:from>
    <xdr:to>
      <xdr:col>10</xdr:col>
      <xdr:colOff>323850</xdr:colOff>
      <xdr:row>45</xdr:row>
      <xdr:rowOff>57150</xdr:rowOff>
    </xdr:to>
    <xdr:pic>
      <xdr:nvPicPr>
        <xdr:cNvPr id="262" name="ComboBox279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4533900" y="719137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42</xdr:row>
      <xdr:rowOff>38100</xdr:rowOff>
    </xdr:from>
    <xdr:to>
      <xdr:col>10</xdr:col>
      <xdr:colOff>323850</xdr:colOff>
      <xdr:row>43</xdr:row>
      <xdr:rowOff>66675</xdr:rowOff>
    </xdr:to>
    <xdr:pic>
      <xdr:nvPicPr>
        <xdr:cNvPr id="263" name="ComboBox277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4533900" y="67722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19050</xdr:rowOff>
    </xdr:from>
    <xdr:to>
      <xdr:col>10</xdr:col>
      <xdr:colOff>323850</xdr:colOff>
      <xdr:row>44</xdr:row>
      <xdr:rowOff>47625</xdr:rowOff>
    </xdr:to>
    <xdr:pic>
      <xdr:nvPicPr>
        <xdr:cNvPr id="264" name="ComboBox278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4533900" y="69532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10</xdr:col>
      <xdr:colOff>323850</xdr:colOff>
      <xdr:row>161</xdr:row>
      <xdr:rowOff>57150</xdr:rowOff>
    </xdr:to>
    <xdr:pic>
      <xdr:nvPicPr>
        <xdr:cNvPr id="265" name="ComboBox32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4533900" y="282225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10</xdr:col>
      <xdr:colOff>323850</xdr:colOff>
      <xdr:row>160</xdr:row>
      <xdr:rowOff>57150</xdr:rowOff>
    </xdr:to>
    <xdr:pic>
      <xdr:nvPicPr>
        <xdr:cNvPr id="266" name="ComboBox280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4533900" y="280416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10</xdr:col>
      <xdr:colOff>323850</xdr:colOff>
      <xdr:row>25</xdr:row>
      <xdr:rowOff>28575</xdr:rowOff>
    </xdr:to>
    <xdr:pic>
      <xdr:nvPicPr>
        <xdr:cNvPr id="267" name="ComboBox281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4533900" y="37338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19050</xdr:rowOff>
    </xdr:from>
    <xdr:to>
      <xdr:col>10</xdr:col>
      <xdr:colOff>323850</xdr:colOff>
      <xdr:row>64</xdr:row>
      <xdr:rowOff>76200</xdr:rowOff>
    </xdr:to>
    <xdr:pic>
      <xdr:nvPicPr>
        <xdr:cNvPr id="268" name="ComboBox2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08680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69" name="ComboBox28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0" name="ComboBox28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1" name="ComboBox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2" name="ComboBox2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3" name="ComboBox2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4" name="ComboBox28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5" name="ComboBox2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6" name="ComboBox2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10</xdr:col>
      <xdr:colOff>323850</xdr:colOff>
      <xdr:row>65</xdr:row>
      <xdr:rowOff>57150</xdr:rowOff>
    </xdr:to>
    <xdr:pic>
      <xdr:nvPicPr>
        <xdr:cNvPr id="277" name="ComboBox2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299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38100</xdr:rowOff>
    </xdr:from>
    <xdr:to>
      <xdr:col>10</xdr:col>
      <xdr:colOff>323850</xdr:colOff>
      <xdr:row>65</xdr:row>
      <xdr:rowOff>95250</xdr:rowOff>
    </xdr:to>
    <xdr:pic>
      <xdr:nvPicPr>
        <xdr:cNvPr id="278" name="ComboBox2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1106805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38100</xdr:rowOff>
    </xdr:from>
    <xdr:to>
      <xdr:col>10</xdr:col>
      <xdr:colOff>323850</xdr:colOff>
      <xdr:row>66</xdr:row>
      <xdr:rowOff>95250</xdr:rowOff>
    </xdr:to>
    <xdr:pic>
      <xdr:nvPicPr>
        <xdr:cNvPr id="279" name="ComboBox293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4533900" y="112490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0" name="ComboBox29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1" name="ComboBox29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2" name="ComboBox2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3" name="ComboBox2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4" name="ComboBox2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5" name="ComboBox3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6" name="ComboBox3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7" name="ComboBox30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8" name="ComboBox30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89" name="ComboBox30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90" name="ComboBox30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91" name="ComboBox30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92" name="ComboBox3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93" name="ComboBox3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94" name="ComboBox3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295" name="ComboBox3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139</xdr:row>
      <xdr:rowOff>0</xdr:rowOff>
    </xdr:from>
    <xdr:to>
      <xdr:col>10</xdr:col>
      <xdr:colOff>323850</xdr:colOff>
      <xdr:row>140</xdr:row>
      <xdr:rowOff>38100</xdr:rowOff>
    </xdr:to>
    <xdr:pic>
      <xdr:nvPicPr>
        <xdr:cNvPr id="296" name="ComboBox185"/>
        <xdr:cNvPicPr preferRelativeResize="1">
          <a:picLocks noChangeAspect="1"/>
        </xdr:cNvPicPr>
      </xdr:nvPicPr>
      <xdr:blipFill>
        <a:blip r:embed="rId195"/>
        <a:stretch>
          <a:fillRect/>
        </a:stretch>
      </xdr:blipFill>
      <xdr:spPr>
        <a:xfrm>
          <a:off x="4533900" y="242697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9525</xdr:rowOff>
    </xdr:from>
    <xdr:to>
      <xdr:col>10</xdr:col>
      <xdr:colOff>323850</xdr:colOff>
      <xdr:row>207</xdr:row>
      <xdr:rowOff>47625</xdr:rowOff>
    </xdr:to>
    <xdr:pic>
      <xdr:nvPicPr>
        <xdr:cNvPr id="297" name="ComboBox1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14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9525</xdr:rowOff>
    </xdr:from>
    <xdr:to>
      <xdr:col>10</xdr:col>
      <xdr:colOff>323850</xdr:colOff>
      <xdr:row>208</xdr:row>
      <xdr:rowOff>47625</xdr:rowOff>
    </xdr:to>
    <xdr:pic>
      <xdr:nvPicPr>
        <xdr:cNvPr id="298" name="ComboBox187"/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4533900" y="37004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9525</xdr:rowOff>
    </xdr:from>
    <xdr:to>
      <xdr:col>10</xdr:col>
      <xdr:colOff>323850</xdr:colOff>
      <xdr:row>209</xdr:row>
      <xdr:rowOff>47625</xdr:rowOff>
    </xdr:to>
    <xdr:pic>
      <xdr:nvPicPr>
        <xdr:cNvPr id="299" name="ComboBox188"/>
        <xdr:cNvPicPr preferRelativeResize="1">
          <a:picLocks noChangeAspect="1"/>
        </xdr:cNvPicPr>
      </xdr:nvPicPr>
      <xdr:blipFill>
        <a:blip r:embed="rId197"/>
        <a:stretch>
          <a:fillRect/>
        </a:stretch>
      </xdr:blipFill>
      <xdr:spPr>
        <a:xfrm>
          <a:off x="4533900" y="37195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19050</xdr:rowOff>
    </xdr:from>
    <xdr:to>
      <xdr:col>10</xdr:col>
      <xdr:colOff>323850</xdr:colOff>
      <xdr:row>210</xdr:row>
      <xdr:rowOff>57150</xdr:rowOff>
    </xdr:to>
    <xdr:pic>
      <xdr:nvPicPr>
        <xdr:cNvPr id="300" name="ComboBox189"/>
        <xdr:cNvPicPr preferRelativeResize="1">
          <a:picLocks noChangeAspect="1"/>
        </xdr:cNvPicPr>
      </xdr:nvPicPr>
      <xdr:blipFill>
        <a:blip r:embed="rId198"/>
        <a:stretch>
          <a:fillRect/>
        </a:stretch>
      </xdr:blipFill>
      <xdr:spPr>
        <a:xfrm>
          <a:off x="4533900" y="37395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9525</xdr:rowOff>
    </xdr:from>
    <xdr:to>
      <xdr:col>10</xdr:col>
      <xdr:colOff>323850</xdr:colOff>
      <xdr:row>211</xdr:row>
      <xdr:rowOff>47625</xdr:rowOff>
    </xdr:to>
    <xdr:pic>
      <xdr:nvPicPr>
        <xdr:cNvPr id="301" name="ComboBox191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4533900" y="37576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9525</xdr:rowOff>
    </xdr:from>
    <xdr:to>
      <xdr:col>10</xdr:col>
      <xdr:colOff>323850</xdr:colOff>
      <xdr:row>212</xdr:row>
      <xdr:rowOff>47625</xdr:rowOff>
    </xdr:to>
    <xdr:pic>
      <xdr:nvPicPr>
        <xdr:cNvPr id="302" name="ComboBox19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66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9525</xdr:rowOff>
    </xdr:from>
    <xdr:to>
      <xdr:col>10</xdr:col>
      <xdr:colOff>323850</xdr:colOff>
      <xdr:row>213</xdr:row>
      <xdr:rowOff>47625</xdr:rowOff>
    </xdr:to>
    <xdr:pic>
      <xdr:nvPicPr>
        <xdr:cNvPr id="303" name="ComboBox193"/>
        <xdr:cNvPicPr preferRelativeResize="1">
          <a:picLocks noChangeAspect="1"/>
        </xdr:cNvPicPr>
      </xdr:nvPicPr>
      <xdr:blipFill>
        <a:blip r:embed="rId200"/>
        <a:stretch>
          <a:fillRect/>
        </a:stretch>
      </xdr:blipFill>
      <xdr:spPr>
        <a:xfrm>
          <a:off x="4533900" y="37957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19050</xdr:rowOff>
    </xdr:from>
    <xdr:to>
      <xdr:col>10</xdr:col>
      <xdr:colOff>323850</xdr:colOff>
      <xdr:row>214</xdr:row>
      <xdr:rowOff>57150</xdr:rowOff>
    </xdr:to>
    <xdr:pic>
      <xdr:nvPicPr>
        <xdr:cNvPr id="304" name="ComboBox194"/>
        <xdr:cNvPicPr preferRelativeResize="1">
          <a:picLocks noChangeAspect="1"/>
        </xdr:cNvPicPr>
      </xdr:nvPicPr>
      <xdr:blipFill>
        <a:blip r:embed="rId201"/>
        <a:stretch>
          <a:fillRect/>
        </a:stretch>
      </xdr:blipFill>
      <xdr:spPr>
        <a:xfrm>
          <a:off x="4533900" y="3815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9525</xdr:rowOff>
    </xdr:from>
    <xdr:to>
      <xdr:col>10</xdr:col>
      <xdr:colOff>323850</xdr:colOff>
      <xdr:row>215</xdr:row>
      <xdr:rowOff>47625</xdr:rowOff>
    </xdr:to>
    <xdr:pic>
      <xdr:nvPicPr>
        <xdr:cNvPr id="305" name="ComboBox195"/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4533900" y="38338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9525</xdr:rowOff>
    </xdr:from>
    <xdr:to>
      <xdr:col>10</xdr:col>
      <xdr:colOff>323850</xdr:colOff>
      <xdr:row>216</xdr:row>
      <xdr:rowOff>47625</xdr:rowOff>
    </xdr:to>
    <xdr:pic>
      <xdr:nvPicPr>
        <xdr:cNvPr id="306" name="ComboBox196"/>
        <xdr:cNvPicPr preferRelativeResize="1">
          <a:picLocks noChangeAspect="1"/>
        </xdr:cNvPicPr>
      </xdr:nvPicPr>
      <xdr:blipFill>
        <a:blip r:embed="rId203"/>
        <a:stretch>
          <a:fillRect/>
        </a:stretch>
      </xdr:blipFill>
      <xdr:spPr>
        <a:xfrm>
          <a:off x="4533900" y="38528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9525</xdr:rowOff>
    </xdr:from>
    <xdr:to>
      <xdr:col>10</xdr:col>
      <xdr:colOff>323850</xdr:colOff>
      <xdr:row>217</xdr:row>
      <xdr:rowOff>47625</xdr:rowOff>
    </xdr:to>
    <xdr:pic>
      <xdr:nvPicPr>
        <xdr:cNvPr id="307" name="ComboBox197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4533900" y="38719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9525</xdr:rowOff>
    </xdr:from>
    <xdr:to>
      <xdr:col>10</xdr:col>
      <xdr:colOff>323850</xdr:colOff>
      <xdr:row>218</xdr:row>
      <xdr:rowOff>47625</xdr:rowOff>
    </xdr:to>
    <xdr:pic>
      <xdr:nvPicPr>
        <xdr:cNvPr id="308" name="ComboBox19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09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9525</xdr:rowOff>
    </xdr:from>
    <xdr:to>
      <xdr:col>10</xdr:col>
      <xdr:colOff>323850</xdr:colOff>
      <xdr:row>219</xdr:row>
      <xdr:rowOff>47625</xdr:rowOff>
    </xdr:to>
    <xdr:pic>
      <xdr:nvPicPr>
        <xdr:cNvPr id="309" name="ComboBox199"/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4533900" y="39100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9525</xdr:rowOff>
    </xdr:from>
    <xdr:to>
      <xdr:col>10</xdr:col>
      <xdr:colOff>323850</xdr:colOff>
      <xdr:row>220</xdr:row>
      <xdr:rowOff>47625</xdr:rowOff>
    </xdr:to>
    <xdr:pic>
      <xdr:nvPicPr>
        <xdr:cNvPr id="310" name="ComboBox200"/>
        <xdr:cNvPicPr preferRelativeResize="1">
          <a:picLocks noChangeAspect="1"/>
        </xdr:cNvPicPr>
      </xdr:nvPicPr>
      <xdr:blipFill>
        <a:blip r:embed="rId206"/>
        <a:stretch>
          <a:fillRect/>
        </a:stretch>
      </xdr:blipFill>
      <xdr:spPr>
        <a:xfrm>
          <a:off x="4533900" y="39290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19050</xdr:rowOff>
    </xdr:from>
    <xdr:to>
      <xdr:col>10</xdr:col>
      <xdr:colOff>323850</xdr:colOff>
      <xdr:row>221</xdr:row>
      <xdr:rowOff>57150</xdr:rowOff>
    </xdr:to>
    <xdr:pic>
      <xdr:nvPicPr>
        <xdr:cNvPr id="311" name="ComboBox299"/>
        <xdr:cNvPicPr preferRelativeResize="1">
          <a:picLocks noChangeAspect="1"/>
        </xdr:cNvPicPr>
      </xdr:nvPicPr>
      <xdr:blipFill>
        <a:blip r:embed="rId207"/>
        <a:stretch>
          <a:fillRect/>
        </a:stretch>
      </xdr:blipFill>
      <xdr:spPr>
        <a:xfrm>
          <a:off x="4533900" y="39490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9525</xdr:rowOff>
    </xdr:from>
    <xdr:to>
      <xdr:col>10</xdr:col>
      <xdr:colOff>323850</xdr:colOff>
      <xdr:row>222</xdr:row>
      <xdr:rowOff>47625</xdr:rowOff>
    </xdr:to>
    <xdr:pic>
      <xdr:nvPicPr>
        <xdr:cNvPr id="312" name="ComboBox311"/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4533900" y="39671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9525</xdr:rowOff>
    </xdr:from>
    <xdr:to>
      <xdr:col>10</xdr:col>
      <xdr:colOff>323850</xdr:colOff>
      <xdr:row>223</xdr:row>
      <xdr:rowOff>47625</xdr:rowOff>
    </xdr:to>
    <xdr:pic>
      <xdr:nvPicPr>
        <xdr:cNvPr id="313" name="ComboBox312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4533900" y="39862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9525</xdr:rowOff>
    </xdr:from>
    <xdr:to>
      <xdr:col>10</xdr:col>
      <xdr:colOff>323850</xdr:colOff>
      <xdr:row>224</xdr:row>
      <xdr:rowOff>47625</xdr:rowOff>
    </xdr:to>
    <xdr:pic>
      <xdr:nvPicPr>
        <xdr:cNvPr id="314" name="ComboBox3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52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9525</xdr:rowOff>
    </xdr:from>
    <xdr:to>
      <xdr:col>10</xdr:col>
      <xdr:colOff>323850</xdr:colOff>
      <xdr:row>225</xdr:row>
      <xdr:rowOff>47625</xdr:rowOff>
    </xdr:to>
    <xdr:pic>
      <xdr:nvPicPr>
        <xdr:cNvPr id="315" name="ComboBox314"/>
        <xdr:cNvPicPr preferRelativeResize="1">
          <a:picLocks noChangeAspect="1"/>
        </xdr:cNvPicPr>
      </xdr:nvPicPr>
      <xdr:blipFill>
        <a:blip r:embed="rId210"/>
        <a:stretch>
          <a:fillRect/>
        </a:stretch>
      </xdr:blipFill>
      <xdr:spPr>
        <a:xfrm>
          <a:off x="4533900" y="40243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9525</xdr:rowOff>
    </xdr:from>
    <xdr:to>
      <xdr:col>10</xdr:col>
      <xdr:colOff>323850</xdr:colOff>
      <xdr:row>226</xdr:row>
      <xdr:rowOff>47625</xdr:rowOff>
    </xdr:to>
    <xdr:pic>
      <xdr:nvPicPr>
        <xdr:cNvPr id="316" name="ComboBox315"/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4533900" y="40433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9525</xdr:rowOff>
    </xdr:from>
    <xdr:to>
      <xdr:col>10</xdr:col>
      <xdr:colOff>323850</xdr:colOff>
      <xdr:row>227</xdr:row>
      <xdr:rowOff>47625</xdr:rowOff>
    </xdr:to>
    <xdr:pic>
      <xdr:nvPicPr>
        <xdr:cNvPr id="317" name="ComboBox316"/>
        <xdr:cNvPicPr preferRelativeResize="1">
          <a:picLocks noChangeAspect="1"/>
        </xdr:cNvPicPr>
      </xdr:nvPicPr>
      <xdr:blipFill>
        <a:blip r:embed="rId212"/>
        <a:stretch>
          <a:fillRect/>
        </a:stretch>
      </xdr:blipFill>
      <xdr:spPr>
        <a:xfrm>
          <a:off x="4533900" y="40624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9525</xdr:rowOff>
    </xdr:from>
    <xdr:to>
      <xdr:col>10</xdr:col>
      <xdr:colOff>323850</xdr:colOff>
      <xdr:row>228</xdr:row>
      <xdr:rowOff>47625</xdr:rowOff>
    </xdr:to>
    <xdr:pic>
      <xdr:nvPicPr>
        <xdr:cNvPr id="318" name="ComboBox317"/>
        <xdr:cNvPicPr preferRelativeResize="1">
          <a:picLocks noChangeAspect="1"/>
        </xdr:cNvPicPr>
      </xdr:nvPicPr>
      <xdr:blipFill>
        <a:blip r:embed="rId213"/>
        <a:stretch>
          <a:fillRect/>
        </a:stretch>
      </xdr:blipFill>
      <xdr:spPr>
        <a:xfrm>
          <a:off x="4533900" y="40814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9525</xdr:rowOff>
    </xdr:from>
    <xdr:to>
      <xdr:col>10</xdr:col>
      <xdr:colOff>323850</xdr:colOff>
      <xdr:row>229</xdr:row>
      <xdr:rowOff>47625</xdr:rowOff>
    </xdr:to>
    <xdr:pic>
      <xdr:nvPicPr>
        <xdr:cNvPr id="319" name="ComboBox318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4533900" y="41005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0</xdr:rowOff>
    </xdr:from>
    <xdr:to>
      <xdr:col>10</xdr:col>
      <xdr:colOff>323850</xdr:colOff>
      <xdr:row>230</xdr:row>
      <xdr:rowOff>38100</xdr:rowOff>
    </xdr:to>
    <xdr:pic>
      <xdr:nvPicPr>
        <xdr:cNvPr id="320" name="ComboBox319"/>
        <xdr:cNvPicPr preferRelativeResize="1">
          <a:picLocks noChangeAspect="1"/>
        </xdr:cNvPicPr>
      </xdr:nvPicPr>
      <xdr:blipFill>
        <a:blip r:embed="rId215"/>
        <a:stretch>
          <a:fillRect/>
        </a:stretch>
      </xdr:blipFill>
      <xdr:spPr>
        <a:xfrm>
          <a:off x="4533900" y="41186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9525</xdr:rowOff>
    </xdr:from>
    <xdr:to>
      <xdr:col>10</xdr:col>
      <xdr:colOff>323850</xdr:colOff>
      <xdr:row>231</xdr:row>
      <xdr:rowOff>47625</xdr:rowOff>
    </xdr:to>
    <xdr:pic>
      <xdr:nvPicPr>
        <xdr:cNvPr id="321" name="ComboBox320"/>
        <xdr:cNvPicPr preferRelativeResize="1">
          <a:picLocks noChangeAspect="1"/>
        </xdr:cNvPicPr>
      </xdr:nvPicPr>
      <xdr:blipFill>
        <a:blip r:embed="rId216"/>
        <a:stretch>
          <a:fillRect/>
        </a:stretch>
      </xdr:blipFill>
      <xdr:spPr>
        <a:xfrm>
          <a:off x="4533900" y="41386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19050</xdr:rowOff>
    </xdr:from>
    <xdr:to>
      <xdr:col>10</xdr:col>
      <xdr:colOff>323850</xdr:colOff>
      <xdr:row>232</xdr:row>
      <xdr:rowOff>57150</xdr:rowOff>
    </xdr:to>
    <xdr:pic>
      <xdr:nvPicPr>
        <xdr:cNvPr id="322" name="ComboBox321"/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4533900" y="41586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9525</xdr:rowOff>
    </xdr:from>
    <xdr:to>
      <xdr:col>10</xdr:col>
      <xdr:colOff>323850</xdr:colOff>
      <xdr:row>233</xdr:row>
      <xdr:rowOff>47625</xdr:rowOff>
    </xdr:to>
    <xdr:pic>
      <xdr:nvPicPr>
        <xdr:cNvPr id="323" name="ComboBox322"/>
        <xdr:cNvPicPr preferRelativeResize="1">
          <a:picLocks noChangeAspect="1"/>
        </xdr:cNvPicPr>
      </xdr:nvPicPr>
      <xdr:blipFill>
        <a:blip r:embed="rId218"/>
        <a:stretch>
          <a:fillRect/>
        </a:stretch>
      </xdr:blipFill>
      <xdr:spPr>
        <a:xfrm>
          <a:off x="4533900" y="41767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9525</xdr:rowOff>
    </xdr:from>
    <xdr:to>
      <xdr:col>10</xdr:col>
      <xdr:colOff>323850</xdr:colOff>
      <xdr:row>234</xdr:row>
      <xdr:rowOff>47625</xdr:rowOff>
    </xdr:to>
    <xdr:pic>
      <xdr:nvPicPr>
        <xdr:cNvPr id="324" name="ComboBox323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4533900" y="41957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9525</xdr:rowOff>
    </xdr:from>
    <xdr:to>
      <xdr:col>10</xdr:col>
      <xdr:colOff>323850</xdr:colOff>
      <xdr:row>235</xdr:row>
      <xdr:rowOff>47625</xdr:rowOff>
    </xdr:to>
    <xdr:pic>
      <xdr:nvPicPr>
        <xdr:cNvPr id="325" name="ComboBox3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48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9525</xdr:rowOff>
    </xdr:from>
    <xdr:to>
      <xdr:col>10</xdr:col>
      <xdr:colOff>323850</xdr:colOff>
      <xdr:row>236</xdr:row>
      <xdr:rowOff>47625</xdr:rowOff>
    </xdr:to>
    <xdr:pic>
      <xdr:nvPicPr>
        <xdr:cNvPr id="326" name="ComboBox325"/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4533900" y="42338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9525</xdr:rowOff>
    </xdr:from>
    <xdr:to>
      <xdr:col>10</xdr:col>
      <xdr:colOff>323850</xdr:colOff>
      <xdr:row>237</xdr:row>
      <xdr:rowOff>47625</xdr:rowOff>
    </xdr:to>
    <xdr:pic>
      <xdr:nvPicPr>
        <xdr:cNvPr id="327" name="ComboBox326"/>
        <xdr:cNvPicPr preferRelativeResize="1">
          <a:picLocks noChangeAspect="1"/>
        </xdr:cNvPicPr>
      </xdr:nvPicPr>
      <xdr:blipFill>
        <a:blip r:embed="rId221"/>
        <a:stretch>
          <a:fillRect/>
        </a:stretch>
      </xdr:blipFill>
      <xdr:spPr>
        <a:xfrm>
          <a:off x="4533900" y="42529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9525</xdr:rowOff>
    </xdr:from>
    <xdr:to>
      <xdr:col>10</xdr:col>
      <xdr:colOff>323850</xdr:colOff>
      <xdr:row>238</xdr:row>
      <xdr:rowOff>47625</xdr:rowOff>
    </xdr:to>
    <xdr:pic>
      <xdr:nvPicPr>
        <xdr:cNvPr id="328" name="ComboBox327"/>
        <xdr:cNvPicPr preferRelativeResize="1">
          <a:picLocks noChangeAspect="1"/>
        </xdr:cNvPicPr>
      </xdr:nvPicPr>
      <xdr:blipFill>
        <a:blip r:embed="rId222"/>
        <a:stretch>
          <a:fillRect/>
        </a:stretch>
      </xdr:blipFill>
      <xdr:spPr>
        <a:xfrm>
          <a:off x="4533900" y="42719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9525</xdr:rowOff>
    </xdr:from>
    <xdr:to>
      <xdr:col>10</xdr:col>
      <xdr:colOff>323850</xdr:colOff>
      <xdr:row>239</xdr:row>
      <xdr:rowOff>47625</xdr:rowOff>
    </xdr:to>
    <xdr:pic>
      <xdr:nvPicPr>
        <xdr:cNvPr id="329" name="ComboBox3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10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9525</xdr:rowOff>
    </xdr:from>
    <xdr:to>
      <xdr:col>10</xdr:col>
      <xdr:colOff>323850</xdr:colOff>
      <xdr:row>240</xdr:row>
      <xdr:rowOff>47625</xdr:rowOff>
    </xdr:to>
    <xdr:pic>
      <xdr:nvPicPr>
        <xdr:cNvPr id="330" name="ComboBox329"/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4533900" y="43100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9525</xdr:rowOff>
    </xdr:from>
    <xdr:to>
      <xdr:col>10</xdr:col>
      <xdr:colOff>323850</xdr:colOff>
      <xdr:row>241</xdr:row>
      <xdr:rowOff>47625</xdr:rowOff>
    </xdr:to>
    <xdr:pic>
      <xdr:nvPicPr>
        <xdr:cNvPr id="331" name="ComboBox330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4533900" y="43291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9525</xdr:rowOff>
    </xdr:from>
    <xdr:to>
      <xdr:col>10</xdr:col>
      <xdr:colOff>323850</xdr:colOff>
      <xdr:row>242</xdr:row>
      <xdr:rowOff>47625</xdr:rowOff>
    </xdr:to>
    <xdr:pic>
      <xdr:nvPicPr>
        <xdr:cNvPr id="332" name="ComboBox331"/>
        <xdr:cNvPicPr preferRelativeResize="1">
          <a:picLocks noChangeAspect="1"/>
        </xdr:cNvPicPr>
      </xdr:nvPicPr>
      <xdr:blipFill>
        <a:blip r:embed="rId225"/>
        <a:stretch>
          <a:fillRect/>
        </a:stretch>
      </xdr:blipFill>
      <xdr:spPr>
        <a:xfrm>
          <a:off x="4533900" y="43481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19050</xdr:rowOff>
    </xdr:from>
    <xdr:to>
      <xdr:col>10</xdr:col>
      <xdr:colOff>323850</xdr:colOff>
      <xdr:row>243</xdr:row>
      <xdr:rowOff>57150</xdr:rowOff>
    </xdr:to>
    <xdr:pic>
      <xdr:nvPicPr>
        <xdr:cNvPr id="333" name="ComboBox332"/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4533900" y="43681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243</xdr:row>
      <xdr:rowOff>0</xdr:rowOff>
    </xdr:from>
    <xdr:to>
      <xdr:col>10</xdr:col>
      <xdr:colOff>323850</xdr:colOff>
      <xdr:row>244</xdr:row>
      <xdr:rowOff>38100</xdr:rowOff>
    </xdr:to>
    <xdr:pic>
      <xdr:nvPicPr>
        <xdr:cNvPr id="334" name="ComboBox333"/>
        <xdr:cNvPicPr preferRelativeResize="1">
          <a:picLocks noChangeAspect="1"/>
        </xdr:cNvPicPr>
      </xdr:nvPicPr>
      <xdr:blipFill>
        <a:blip r:embed="rId227"/>
        <a:stretch>
          <a:fillRect/>
        </a:stretch>
      </xdr:blipFill>
      <xdr:spPr>
        <a:xfrm>
          <a:off x="4533900" y="43853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244</xdr:row>
      <xdr:rowOff>0</xdr:rowOff>
    </xdr:from>
    <xdr:to>
      <xdr:col>10</xdr:col>
      <xdr:colOff>323850</xdr:colOff>
      <xdr:row>245</xdr:row>
      <xdr:rowOff>38100</xdr:rowOff>
    </xdr:to>
    <xdr:pic>
      <xdr:nvPicPr>
        <xdr:cNvPr id="335" name="ComboBox334"/>
        <xdr:cNvPicPr preferRelativeResize="1">
          <a:picLocks noChangeAspect="1"/>
        </xdr:cNvPicPr>
      </xdr:nvPicPr>
      <xdr:blipFill>
        <a:blip r:embed="rId228"/>
        <a:stretch>
          <a:fillRect/>
        </a:stretch>
      </xdr:blipFill>
      <xdr:spPr>
        <a:xfrm>
          <a:off x="4533900" y="440436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9525</xdr:rowOff>
    </xdr:from>
    <xdr:to>
      <xdr:col>10</xdr:col>
      <xdr:colOff>323850</xdr:colOff>
      <xdr:row>207</xdr:row>
      <xdr:rowOff>47625</xdr:rowOff>
    </xdr:to>
    <xdr:pic>
      <xdr:nvPicPr>
        <xdr:cNvPr id="336" name="ComboBox3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14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9525</xdr:rowOff>
    </xdr:from>
    <xdr:to>
      <xdr:col>10</xdr:col>
      <xdr:colOff>323850</xdr:colOff>
      <xdr:row>208</xdr:row>
      <xdr:rowOff>47625</xdr:rowOff>
    </xdr:to>
    <xdr:pic>
      <xdr:nvPicPr>
        <xdr:cNvPr id="337" name="ComboBox336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4533900" y="37004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9525</xdr:rowOff>
    </xdr:from>
    <xdr:to>
      <xdr:col>10</xdr:col>
      <xdr:colOff>323850</xdr:colOff>
      <xdr:row>209</xdr:row>
      <xdr:rowOff>47625</xdr:rowOff>
    </xdr:to>
    <xdr:pic>
      <xdr:nvPicPr>
        <xdr:cNvPr id="338" name="ComboBox337"/>
        <xdr:cNvPicPr preferRelativeResize="1">
          <a:picLocks noChangeAspect="1"/>
        </xdr:cNvPicPr>
      </xdr:nvPicPr>
      <xdr:blipFill>
        <a:blip r:embed="rId230"/>
        <a:stretch>
          <a:fillRect/>
        </a:stretch>
      </xdr:blipFill>
      <xdr:spPr>
        <a:xfrm>
          <a:off x="4533900" y="37195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19050</xdr:rowOff>
    </xdr:from>
    <xdr:to>
      <xdr:col>10</xdr:col>
      <xdr:colOff>323850</xdr:colOff>
      <xdr:row>210</xdr:row>
      <xdr:rowOff>57150</xdr:rowOff>
    </xdr:to>
    <xdr:pic>
      <xdr:nvPicPr>
        <xdr:cNvPr id="339" name="ComboBox338"/>
        <xdr:cNvPicPr preferRelativeResize="1">
          <a:picLocks noChangeAspect="1"/>
        </xdr:cNvPicPr>
      </xdr:nvPicPr>
      <xdr:blipFill>
        <a:blip r:embed="rId231"/>
        <a:stretch>
          <a:fillRect/>
        </a:stretch>
      </xdr:blipFill>
      <xdr:spPr>
        <a:xfrm>
          <a:off x="4533900" y="37395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9525</xdr:rowOff>
    </xdr:from>
    <xdr:to>
      <xdr:col>10</xdr:col>
      <xdr:colOff>323850</xdr:colOff>
      <xdr:row>211</xdr:row>
      <xdr:rowOff>47625</xdr:rowOff>
    </xdr:to>
    <xdr:pic>
      <xdr:nvPicPr>
        <xdr:cNvPr id="340" name="ComboBox339"/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4533900" y="37576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9525</xdr:rowOff>
    </xdr:from>
    <xdr:to>
      <xdr:col>10</xdr:col>
      <xdr:colOff>323850</xdr:colOff>
      <xdr:row>212</xdr:row>
      <xdr:rowOff>47625</xdr:rowOff>
    </xdr:to>
    <xdr:pic>
      <xdr:nvPicPr>
        <xdr:cNvPr id="341" name="ComboBox3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66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9525</xdr:rowOff>
    </xdr:from>
    <xdr:to>
      <xdr:col>10</xdr:col>
      <xdr:colOff>323850</xdr:colOff>
      <xdr:row>213</xdr:row>
      <xdr:rowOff>47625</xdr:rowOff>
    </xdr:to>
    <xdr:pic>
      <xdr:nvPicPr>
        <xdr:cNvPr id="342" name="ComboBox341"/>
        <xdr:cNvPicPr preferRelativeResize="1">
          <a:picLocks noChangeAspect="1"/>
        </xdr:cNvPicPr>
      </xdr:nvPicPr>
      <xdr:blipFill>
        <a:blip r:embed="rId233"/>
        <a:stretch>
          <a:fillRect/>
        </a:stretch>
      </xdr:blipFill>
      <xdr:spPr>
        <a:xfrm>
          <a:off x="4533900" y="37957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19050</xdr:rowOff>
    </xdr:from>
    <xdr:to>
      <xdr:col>10</xdr:col>
      <xdr:colOff>323850</xdr:colOff>
      <xdr:row>214</xdr:row>
      <xdr:rowOff>57150</xdr:rowOff>
    </xdr:to>
    <xdr:pic>
      <xdr:nvPicPr>
        <xdr:cNvPr id="343" name="ComboBox342"/>
        <xdr:cNvPicPr preferRelativeResize="1">
          <a:picLocks noChangeAspect="1"/>
        </xdr:cNvPicPr>
      </xdr:nvPicPr>
      <xdr:blipFill>
        <a:blip r:embed="rId234"/>
        <a:stretch>
          <a:fillRect/>
        </a:stretch>
      </xdr:blipFill>
      <xdr:spPr>
        <a:xfrm>
          <a:off x="4533900" y="3815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9525</xdr:rowOff>
    </xdr:from>
    <xdr:to>
      <xdr:col>10</xdr:col>
      <xdr:colOff>323850</xdr:colOff>
      <xdr:row>215</xdr:row>
      <xdr:rowOff>47625</xdr:rowOff>
    </xdr:to>
    <xdr:pic>
      <xdr:nvPicPr>
        <xdr:cNvPr id="344" name="ComboBox343"/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4533900" y="38338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9525</xdr:rowOff>
    </xdr:from>
    <xdr:to>
      <xdr:col>10</xdr:col>
      <xdr:colOff>323850</xdr:colOff>
      <xdr:row>216</xdr:row>
      <xdr:rowOff>47625</xdr:rowOff>
    </xdr:to>
    <xdr:pic>
      <xdr:nvPicPr>
        <xdr:cNvPr id="345" name="ComboBox344"/>
        <xdr:cNvPicPr preferRelativeResize="1">
          <a:picLocks noChangeAspect="1"/>
        </xdr:cNvPicPr>
      </xdr:nvPicPr>
      <xdr:blipFill>
        <a:blip r:embed="rId236"/>
        <a:stretch>
          <a:fillRect/>
        </a:stretch>
      </xdr:blipFill>
      <xdr:spPr>
        <a:xfrm>
          <a:off x="4533900" y="38528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9525</xdr:rowOff>
    </xdr:from>
    <xdr:to>
      <xdr:col>10</xdr:col>
      <xdr:colOff>323850</xdr:colOff>
      <xdr:row>217</xdr:row>
      <xdr:rowOff>47625</xdr:rowOff>
    </xdr:to>
    <xdr:pic>
      <xdr:nvPicPr>
        <xdr:cNvPr id="346" name="ComboBox345"/>
        <xdr:cNvPicPr preferRelativeResize="1">
          <a:picLocks noChangeAspect="1"/>
        </xdr:cNvPicPr>
      </xdr:nvPicPr>
      <xdr:blipFill>
        <a:blip r:embed="rId237"/>
        <a:stretch>
          <a:fillRect/>
        </a:stretch>
      </xdr:blipFill>
      <xdr:spPr>
        <a:xfrm>
          <a:off x="4533900" y="38719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9525</xdr:rowOff>
    </xdr:from>
    <xdr:to>
      <xdr:col>10</xdr:col>
      <xdr:colOff>323850</xdr:colOff>
      <xdr:row>218</xdr:row>
      <xdr:rowOff>47625</xdr:rowOff>
    </xdr:to>
    <xdr:pic>
      <xdr:nvPicPr>
        <xdr:cNvPr id="347" name="ComboBox3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09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9525</xdr:rowOff>
    </xdr:from>
    <xdr:to>
      <xdr:col>10</xdr:col>
      <xdr:colOff>323850</xdr:colOff>
      <xdr:row>219</xdr:row>
      <xdr:rowOff>47625</xdr:rowOff>
    </xdr:to>
    <xdr:pic>
      <xdr:nvPicPr>
        <xdr:cNvPr id="348" name="ComboBox347"/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4533900" y="39100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9525</xdr:rowOff>
    </xdr:from>
    <xdr:to>
      <xdr:col>10</xdr:col>
      <xdr:colOff>323850</xdr:colOff>
      <xdr:row>220</xdr:row>
      <xdr:rowOff>47625</xdr:rowOff>
    </xdr:to>
    <xdr:pic>
      <xdr:nvPicPr>
        <xdr:cNvPr id="349" name="ComboBox348"/>
        <xdr:cNvPicPr preferRelativeResize="1">
          <a:picLocks noChangeAspect="1"/>
        </xdr:cNvPicPr>
      </xdr:nvPicPr>
      <xdr:blipFill>
        <a:blip r:embed="rId239"/>
        <a:stretch>
          <a:fillRect/>
        </a:stretch>
      </xdr:blipFill>
      <xdr:spPr>
        <a:xfrm>
          <a:off x="4533900" y="39290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19050</xdr:rowOff>
    </xdr:from>
    <xdr:to>
      <xdr:col>10</xdr:col>
      <xdr:colOff>323850</xdr:colOff>
      <xdr:row>221</xdr:row>
      <xdr:rowOff>57150</xdr:rowOff>
    </xdr:to>
    <xdr:pic>
      <xdr:nvPicPr>
        <xdr:cNvPr id="350" name="ComboBox349"/>
        <xdr:cNvPicPr preferRelativeResize="1">
          <a:picLocks noChangeAspect="1"/>
        </xdr:cNvPicPr>
      </xdr:nvPicPr>
      <xdr:blipFill>
        <a:blip r:embed="rId240"/>
        <a:stretch>
          <a:fillRect/>
        </a:stretch>
      </xdr:blipFill>
      <xdr:spPr>
        <a:xfrm>
          <a:off x="4533900" y="39490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9525</xdr:rowOff>
    </xdr:from>
    <xdr:to>
      <xdr:col>10</xdr:col>
      <xdr:colOff>323850</xdr:colOff>
      <xdr:row>222</xdr:row>
      <xdr:rowOff>47625</xdr:rowOff>
    </xdr:to>
    <xdr:pic>
      <xdr:nvPicPr>
        <xdr:cNvPr id="351" name="ComboBox350"/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4533900" y="39671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9525</xdr:rowOff>
    </xdr:from>
    <xdr:to>
      <xdr:col>10</xdr:col>
      <xdr:colOff>323850</xdr:colOff>
      <xdr:row>223</xdr:row>
      <xdr:rowOff>47625</xdr:rowOff>
    </xdr:to>
    <xdr:pic>
      <xdr:nvPicPr>
        <xdr:cNvPr id="352" name="ComboBox351"/>
        <xdr:cNvPicPr preferRelativeResize="1">
          <a:picLocks noChangeAspect="1"/>
        </xdr:cNvPicPr>
      </xdr:nvPicPr>
      <xdr:blipFill>
        <a:blip r:embed="rId242"/>
        <a:stretch>
          <a:fillRect/>
        </a:stretch>
      </xdr:blipFill>
      <xdr:spPr>
        <a:xfrm>
          <a:off x="4533900" y="39862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9525</xdr:rowOff>
    </xdr:from>
    <xdr:to>
      <xdr:col>10</xdr:col>
      <xdr:colOff>323850</xdr:colOff>
      <xdr:row>224</xdr:row>
      <xdr:rowOff>47625</xdr:rowOff>
    </xdr:to>
    <xdr:pic>
      <xdr:nvPicPr>
        <xdr:cNvPr id="353" name="ComboBox3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52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9525</xdr:rowOff>
    </xdr:from>
    <xdr:to>
      <xdr:col>10</xdr:col>
      <xdr:colOff>323850</xdr:colOff>
      <xdr:row>225</xdr:row>
      <xdr:rowOff>47625</xdr:rowOff>
    </xdr:to>
    <xdr:pic>
      <xdr:nvPicPr>
        <xdr:cNvPr id="354" name="ComboBox353"/>
        <xdr:cNvPicPr preferRelativeResize="1">
          <a:picLocks noChangeAspect="1"/>
        </xdr:cNvPicPr>
      </xdr:nvPicPr>
      <xdr:blipFill>
        <a:blip r:embed="rId243"/>
        <a:stretch>
          <a:fillRect/>
        </a:stretch>
      </xdr:blipFill>
      <xdr:spPr>
        <a:xfrm>
          <a:off x="4533900" y="40243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9525</xdr:rowOff>
    </xdr:from>
    <xdr:to>
      <xdr:col>10</xdr:col>
      <xdr:colOff>323850</xdr:colOff>
      <xdr:row>226</xdr:row>
      <xdr:rowOff>47625</xdr:rowOff>
    </xdr:to>
    <xdr:pic>
      <xdr:nvPicPr>
        <xdr:cNvPr id="355" name="ComboBox354"/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4533900" y="40433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9525</xdr:rowOff>
    </xdr:from>
    <xdr:to>
      <xdr:col>10</xdr:col>
      <xdr:colOff>323850</xdr:colOff>
      <xdr:row>227</xdr:row>
      <xdr:rowOff>47625</xdr:rowOff>
    </xdr:to>
    <xdr:pic>
      <xdr:nvPicPr>
        <xdr:cNvPr id="356" name="ComboBox355"/>
        <xdr:cNvPicPr preferRelativeResize="1">
          <a:picLocks noChangeAspect="1"/>
        </xdr:cNvPicPr>
      </xdr:nvPicPr>
      <xdr:blipFill>
        <a:blip r:embed="rId245"/>
        <a:stretch>
          <a:fillRect/>
        </a:stretch>
      </xdr:blipFill>
      <xdr:spPr>
        <a:xfrm>
          <a:off x="4533900" y="40624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9525</xdr:rowOff>
    </xdr:from>
    <xdr:to>
      <xdr:col>10</xdr:col>
      <xdr:colOff>323850</xdr:colOff>
      <xdr:row>228</xdr:row>
      <xdr:rowOff>47625</xdr:rowOff>
    </xdr:to>
    <xdr:pic>
      <xdr:nvPicPr>
        <xdr:cNvPr id="357" name="ComboBox356"/>
        <xdr:cNvPicPr preferRelativeResize="1">
          <a:picLocks noChangeAspect="1"/>
        </xdr:cNvPicPr>
      </xdr:nvPicPr>
      <xdr:blipFill>
        <a:blip r:embed="rId246"/>
        <a:stretch>
          <a:fillRect/>
        </a:stretch>
      </xdr:blipFill>
      <xdr:spPr>
        <a:xfrm>
          <a:off x="4533900" y="40814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9525</xdr:rowOff>
    </xdr:from>
    <xdr:to>
      <xdr:col>10</xdr:col>
      <xdr:colOff>323850</xdr:colOff>
      <xdr:row>229</xdr:row>
      <xdr:rowOff>47625</xdr:rowOff>
    </xdr:to>
    <xdr:pic>
      <xdr:nvPicPr>
        <xdr:cNvPr id="358" name="ComboBox357"/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4533900" y="41005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0</xdr:rowOff>
    </xdr:from>
    <xdr:to>
      <xdr:col>10</xdr:col>
      <xdr:colOff>323850</xdr:colOff>
      <xdr:row>230</xdr:row>
      <xdr:rowOff>38100</xdr:rowOff>
    </xdr:to>
    <xdr:pic>
      <xdr:nvPicPr>
        <xdr:cNvPr id="359" name="ComboBox358"/>
        <xdr:cNvPicPr preferRelativeResize="1">
          <a:picLocks noChangeAspect="1"/>
        </xdr:cNvPicPr>
      </xdr:nvPicPr>
      <xdr:blipFill>
        <a:blip r:embed="rId248"/>
        <a:stretch>
          <a:fillRect/>
        </a:stretch>
      </xdr:blipFill>
      <xdr:spPr>
        <a:xfrm>
          <a:off x="4533900" y="411861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9525</xdr:rowOff>
    </xdr:from>
    <xdr:to>
      <xdr:col>10</xdr:col>
      <xdr:colOff>323850</xdr:colOff>
      <xdr:row>231</xdr:row>
      <xdr:rowOff>47625</xdr:rowOff>
    </xdr:to>
    <xdr:pic>
      <xdr:nvPicPr>
        <xdr:cNvPr id="360" name="ComboBox359"/>
        <xdr:cNvPicPr preferRelativeResize="1">
          <a:picLocks noChangeAspect="1"/>
        </xdr:cNvPicPr>
      </xdr:nvPicPr>
      <xdr:blipFill>
        <a:blip r:embed="rId249"/>
        <a:stretch>
          <a:fillRect/>
        </a:stretch>
      </xdr:blipFill>
      <xdr:spPr>
        <a:xfrm>
          <a:off x="4533900" y="41386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19050</xdr:rowOff>
    </xdr:from>
    <xdr:to>
      <xdr:col>10</xdr:col>
      <xdr:colOff>323850</xdr:colOff>
      <xdr:row>232</xdr:row>
      <xdr:rowOff>57150</xdr:rowOff>
    </xdr:to>
    <xdr:pic>
      <xdr:nvPicPr>
        <xdr:cNvPr id="361" name="ComboBox360"/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4533900" y="41586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9525</xdr:rowOff>
    </xdr:from>
    <xdr:to>
      <xdr:col>10</xdr:col>
      <xdr:colOff>323850</xdr:colOff>
      <xdr:row>233</xdr:row>
      <xdr:rowOff>47625</xdr:rowOff>
    </xdr:to>
    <xdr:pic>
      <xdr:nvPicPr>
        <xdr:cNvPr id="362" name="ComboBox361"/>
        <xdr:cNvPicPr preferRelativeResize="1">
          <a:picLocks noChangeAspect="1"/>
        </xdr:cNvPicPr>
      </xdr:nvPicPr>
      <xdr:blipFill>
        <a:blip r:embed="rId251"/>
        <a:stretch>
          <a:fillRect/>
        </a:stretch>
      </xdr:blipFill>
      <xdr:spPr>
        <a:xfrm>
          <a:off x="4533900" y="41767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9525</xdr:rowOff>
    </xdr:from>
    <xdr:to>
      <xdr:col>10</xdr:col>
      <xdr:colOff>323850</xdr:colOff>
      <xdr:row>234</xdr:row>
      <xdr:rowOff>47625</xdr:rowOff>
    </xdr:to>
    <xdr:pic>
      <xdr:nvPicPr>
        <xdr:cNvPr id="363" name="ComboBox362"/>
        <xdr:cNvPicPr preferRelativeResize="1">
          <a:picLocks noChangeAspect="1"/>
        </xdr:cNvPicPr>
      </xdr:nvPicPr>
      <xdr:blipFill>
        <a:blip r:embed="rId252"/>
        <a:stretch>
          <a:fillRect/>
        </a:stretch>
      </xdr:blipFill>
      <xdr:spPr>
        <a:xfrm>
          <a:off x="4533900" y="41957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9525</xdr:rowOff>
    </xdr:from>
    <xdr:to>
      <xdr:col>10</xdr:col>
      <xdr:colOff>323850</xdr:colOff>
      <xdr:row>235</xdr:row>
      <xdr:rowOff>47625</xdr:rowOff>
    </xdr:to>
    <xdr:pic>
      <xdr:nvPicPr>
        <xdr:cNvPr id="364" name="ComboBox3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48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9525</xdr:rowOff>
    </xdr:from>
    <xdr:to>
      <xdr:col>10</xdr:col>
      <xdr:colOff>323850</xdr:colOff>
      <xdr:row>236</xdr:row>
      <xdr:rowOff>47625</xdr:rowOff>
    </xdr:to>
    <xdr:pic>
      <xdr:nvPicPr>
        <xdr:cNvPr id="365" name="ComboBox364"/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4533900" y="42338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9525</xdr:rowOff>
    </xdr:from>
    <xdr:to>
      <xdr:col>10</xdr:col>
      <xdr:colOff>323850</xdr:colOff>
      <xdr:row>237</xdr:row>
      <xdr:rowOff>47625</xdr:rowOff>
    </xdr:to>
    <xdr:pic>
      <xdr:nvPicPr>
        <xdr:cNvPr id="366" name="ComboBox365"/>
        <xdr:cNvPicPr preferRelativeResize="1">
          <a:picLocks noChangeAspect="1"/>
        </xdr:cNvPicPr>
      </xdr:nvPicPr>
      <xdr:blipFill>
        <a:blip r:embed="rId254"/>
        <a:stretch>
          <a:fillRect/>
        </a:stretch>
      </xdr:blipFill>
      <xdr:spPr>
        <a:xfrm>
          <a:off x="4533900" y="42529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9525</xdr:rowOff>
    </xdr:from>
    <xdr:to>
      <xdr:col>10</xdr:col>
      <xdr:colOff>323850</xdr:colOff>
      <xdr:row>238</xdr:row>
      <xdr:rowOff>47625</xdr:rowOff>
    </xdr:to>
    <xdr:pic>
      <xdr:nvPicPr>
        <xdr:cNvPr id="367" name="ComboBox366"/>
        <xdr:cNvPicPr preferRelativeResize="1">
          <a:picLocks noChangeAspect="1"/>
        </xdr:cNvPicPr>
      </xdr:nvPicPr>
      <xdr:blipFill>
        <a:blip r:embed="rId255"/>
        <a:stretch>
          <a:fillRect/>
        </a:stretch>
      </xdr:blipFill>
      <xdr:spPr>
        <a:xfrm>
          <a:off x="4533900" y="42719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9525</xdr:rowOff>
    </xdr:from>
    <xdr:to>
      <xdr:col>10</xdr:col>
      <xdr:colOff>323850</xdr:colOff>
      <xdr:row>239</xdr:row>
      <xdr:rowOff>47625</xdr:rowOff>
    </xdr:to>
    <xdr:pic>
      <xdr:nvPicPr>
        <xdr:cNvPr id="368" name="ComboBox3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10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9525</xdr:rowOff>
    </xdr:from>
    <xdr:to>
      <xdr:col>10</xdr:col>
      <xdr:colOff>323850</xdr:colOff>
      <xdr:row>240</xdr:row>
      <xdr:rowOff>47625</xdr:rowOff>
    </xdr:to>
    <xdr:pic>
      <xdr:nvPicPr>
        <xdr:cNvPr id="369" name="ComboBox368"/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4533900" y="43100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9525</xdr:rowOff>
    </xdr:from>
    <xdr:to>
      <xdr:col>10</xdr:col>
      <xdr:colOff>323850</xdr:colOff>
      <xdr:row>241</xdr:row>
      <xdr:rowOff>47625</xdr:rowOff>
    </xdr:to>
    <xdr:pic>
      <xdr:nvPicPr>
        <xdr:cNvPr id="370" name="ComboBox369"/>
        <xdr:cNvPicPr preferRelativeResize="1">
          <a:picLocks noChangeAspect="1"/>
        </xdr:cNvPicPr>
      </xdr:nvPicPr>
      <xdr:blipFill>
        <a:blip r:embed="rId257"/>
        <a:stretch>
          <a:fillRect/>
        </a:stretch>
      </xdr:blipFill>
      <xdr:spPr>
        <a:xfrm>
          <a:off x="4533900" y="43291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9525</xdr:rowOff>
    </xdr:from>
    <xdr:to>
      <xdr:col>10</xdr:col>
      <xdr:colOff>323850</xdr:colOff>
      <xdr:row>242</xdr:row>
      <xdr:rowOff>47625</xdr:rowOff>
    </xdr:to>
    <xdr:pic>
      <xdr:nvPicPr>
        <xdr:cNvPr id="371" name="ComboBox370"/>
        <xdr:cNvPicPr preferRelativeResize="1">
          <a:picLocks noChangeAspect="1"/>
        </xdr:cNvPicPr>
      </xdr:nvPicPr>
      <xdr:blipFill>
        <a:blip r:embed="rId258"/>
        <a:stretch>
          <a:fillRect/>
        </a:stretch>
      </xdr:blipFill>
      <xdr:spPr>
        <a:xfrm>
          <a:off x="4533900" y="43481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19050</xdr:rowOff>
    </xdr:from>
    <xdr:to>
      <xdr:col>10</xdr:col>
      <xdr:colOff>323850</xdr:colOff>
      <xdr:row>243</xdr:row>
      <xdr:rowOff>57150</xdr:rowOff>
    </xdr:to>
    <xdr:pic>
      <xdr:nvPicPr>
        <xdr:cNvPr id="372" name="ComboBox371"/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4533900" y="43681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245</xdr:row>
      <xdr:rowOff>9525</xdr:rowOff>
    </xdr:from>
    <xdr:to>
      <xdr:col>10</xdr:col>
      <xdr:colOff>323850</xdr:colOff>
      <xdr:row>246</xdr:row>
      <xdr:rowOff>180975</xdr:rowOff>
    </xdr:to>
    <xdr:pic>
      <xdr:nvPicPr>
        <xdr:cNvPr id="373" name="ComboBox37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243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246</xdr:row>
      <xdr:rowOff>19050</xdr:rowOff>
    </xdr:from>
    <xdr:to>
      <xdr:col>10</xdr:col>
      <xdr:colOff>323850</xdr:colOff>
      <xdr:row>247</xdr:row>
      <xdr:rowOff>57150</xdr:rowOff>
    </xdr:to>
    <xdr:pic>
      <xdr:nvPicPr>
        <xdr:cNvPr id="374" name="ComboBox3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310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250</xdr:row>
      <xdr:rowOff>9525</xdr:rowOff>
    </xdr:from>
    <xdr:to>
      <xdr:col>10</xdr:col>
      <xdr:colOff>323850</xdr:colOff>
      <xdr:row>251</xdr:row>
      <xdr:rowOff>47625</xdr:rowOff>
    </xdr:to>
    <xdr:pic>
      <xdr:nvPicPr>
        <xdr:cNvPr id="375" name="ComboBox374"/>
        <xdr:cNvPicPr preferRelativeResize="1">
          <a:picLocks noChangeAspect="1"/>
        </xdr:cNvPicPr>
      </xdr:nvPicPr>
      <xdr:blipFill>
        <a:blip r:embed="rId260"/>
        <a:stretch>
          <a:fillRect/>
        </a:stretch>
      </xdr:blipFill>
      <xdr:spPr>
        <a:xfrm>
          <a:off x="4533900" y="449294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247</xdr:row>
      <xdr:rowOff>19050</xdr:rowOff>
    </xdr:from>
    <xdr:to>
      <xdr:col>10</xdr:col>
      <xdr:colOff>323850</xdr:colOff>
      <xdr:row>249</xdr:row>
      <xdr:rowOff>9525</xdr:rowOff>
    </xdr:to>
    <xdr:pic>
      <xdr:nvPicPr>
        <xdr:cNvPr id="376" name="ComboBox375"/>
        <xdr:cNvPicPr preferRelativeResize="1">
          <a:picLocks noChangeAspect="1"/>
        </xdr:cNvPicPr>
      </xdr:nvPicPr>
      <xdr:blipFill>
        <a:blip r:embed="rId261"/>
        <a:stretch>
          <a:fillRect/>
        </a:stretch>
      </xdr:blipFill>
      <xdr:spPr>
        <a:xfrm>
          <a:off x="4533900" y="44500800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248</xdr:row>
      <xdr:rowOff>19050</xdr:rowOff>
    </xdr:from>
    <xdr:to>
      <xdr:col>10</xdr:col>
      <xdr:colOff>323850</xdr:colOff>
      <xdr:row>250</xdr:row>
      <xdr:rowOff>0</xdr:rowOff>
    </xdr:to>
    <xdr:pic>
      <xdr:nvPicPr>
        <xdr:cNvPr id="377" name="ComboBox37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69130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249</xdr:row>
      <xdr:rowOff>19050</xdr:rowOff>
    </xdr:from>
    <xdr:to>
      <xdr:col>10</xdr:col>
      <xdr:colOff>323850</xdr:colOff>
      <xdr:row>250</xdr:row>
      <xdr:rowOff>57150</xdr:rowOff>
    </xdr:to>
    <xdr:pic>
      <xdr:nvPicPr>
        <xdr:cNvPr id="378" name="ComboBox37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47484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243</xdr:row>
      <xdr:rowOff>9525</xdr:rowOff>
    </xdr:from>
    <xdr:to>
      <xdr:col>10</xdr:col>
      <xdr:colOff>323850</xdr:colOff>
      <xdr:row>244</xdr:row>
      <xdr:rowOff>47625</xdr:rowOff>
    </xdr:to>
    <xdr:pic>
      <xdr:nvPicPr>
        <xdr:cNvPr id="379" name="ComboBox378"/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4533900" y="43862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244</xdr:row>
      <xdr:rowOff>9525</xdr:rowOff>
    </xdr:from>
    <xdr:to>
      <xdr:col>10</xdr:col>
      <xdr:colOff>323850</xdr:colOff>
      <xdr:row>245</xdr:row>
      <xdr:rowOff>47625</xdr:rowOff>
    </xdr:to>
    <xdr:pic>
      <xdr:nvPicPr>
        <xdr:cNvPr id="380" name="ComboBox379"/>
        <xdr:cNvPicPr preferRelativeResize="1">
          <a:picLocks noChangeAspect="1"/>
        </xdr:cNvPicPr>
      </xdr:nvPicPr>
      <xdr:blipFill>
        <a:blip r:embed="rId263"/>
        <a:stretch>
          <a:fillRect/>
        </a:stretch>
      </xdr:blipFill>
      <xdr:spPr>
        <a:xfrm>
          <a:off x="4533900" y="440531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206</xdr:row>
      <xdr:rowOff>19050</xdr:rowOff>
    </xdr:from>
    <xdr:to>
      <xdr:col>10</xdr:col>
      <xdr:colOff>323850</xdr:colOff>
      <xdr:row>207</xdr:row>
      <xdr:rowOff>57150</xdr:rowOff>
    </xdr:to>
    <xdr:pic>
      <xdr:nvPicPr>
        <xdr:cNvPr id="381" name="ComboBox3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6823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207</xdr:row>
      <xdr:rowOff>19050</xdr:rowOff>
    </xdr:from>
    <xdr:to>
      <xdr:col>10</xdr:col>
      <xdr:colOff>323850</xdr:colOff>
      <xdr:row>208</xdr:row>
      <xdr:rowOff>57150</xdr:rowOff>
    </xdr:to>
    <xdr:pic>
      <xdr:nvPicPr>
        <xdr:cNvPr id="382" name="ComboBox381"/>
        <xdr:cNvPicPr preferRelativeResize="1">
          <a:picLocks noChangeAspect="1"/>
        </xdr:cNvPicPr>
      </xdr:nvPicPr>
      <xdr:blipFill>
        <a:blip r:embed="rId264"/>
        <a:stretch>
          <a:fillRect/>
        </a:stretch>
      </xdr:blipFill>
      <xdr:spPr>
        <a:xfrm>
          <a:off x="4533900" y="37014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208</xdr:row>
      <xdr:rowOff>19050</xdr:rowOff>
    </xdr:from>
    <xdr:to>
      <xdr:col>10</xdr:col>
      <xdr:colOff>323850</xdr:colOff>
      <xdr:row>209</xdr:row>
      <xdr:rowOff>57150</xdr:rowOff>
    </xdr:to>
    <xdr:pic>
      <xdr:nvPicPr>
        <xdr:cNvPr id="383" name="ComboBox382"/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4533900" y="37204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209</xdr:row>
      <xdr:rowOff>28575</xdr:rowOff>
    </xdr:from>
    <xdr:to>
      <xdr:col>10</xdr:col>
      <xdr:colOff>323850</xdr:colOff>
      <xdr:row>210</xdr:row>
      <xdr:rowOff>66675</xdr:rowOff>
    </xdr:to>
    <xdr:pic>
      <xdr:nvPicPr>
        <xdr:cNvPr id="384" name="ComboBox383"/>
        <xdr:cNvPicPr preferRelativeResize="1">
          <a:picLocks noChangeAspect="1"/>
        </xdr:cNvPicPr>
      </xdr:nvPicPr>
      <xdr:blipFill>
        <a:blip r:embed="rId266"/>
        <a:stretch>
          <a:fillRect/>
        </a:stretch>
      </xdr:blipFill>
      <xdr:spPr>
        <a:xfrm>
          <a:off x="4533900" y="37404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210</xdr:row>
      <xdr:rowOff>19050</xdr:rowOff>
    </xdr:from>
    <xdr:to>
      <xdr:col>10</xdr:col>
      <xdr:colOff>323850</xdr:colOff>
      <xdr:row>211</xdr:row>
      <xdr:rowOff>57150</xdr:rowOff>
    </xdr:to>
    <xdr:pic>
      <xdr:nvPicPr>
        <xdr:cNvPr id="385" name="ComboBox384"/>
        <xdr:cNvPicPr preferRelativeResize="1">
          <a:picLocks noChangeAspect="1"/>
        </xdr:cNvPicPr>
      </xdr:nvPicPr>
      <xdr:blipFill>
        <a:blip r:embed="rId267"/>
        <a:stretch>
          <a:fillRect/>
        </a:stretch>
      </xdr:blipFill>
      <xdr:spPr>
        <a:xfrm>
          <a:off x="4533900" y="37585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211</xdr:row>
      <xdr:rowOff>19050</xdr:rowOff>
    </xdr:from>
    <xdr:to>
      <xdr:col>10</xdr:col>
      <xdr:colOff>323850</xdr:colOff>
      <xdr:row>212</xdr:row>
      <xdr:rowOff>57150</xdr:rowOff>
    </xdr:to>
    <xdr:pic>
      <xdr:nvPicPr>
        <xdr:cNvPr id="386" name="ComboBox3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7776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212</xdr:row>
      <xdr:rowOff>19050</xdr:rowOff>
    </xdr:from>
    <xdr:to>
      <xdr:col>10</xdr:col>
      <xdr:colOff>323850</xdr:colOff>
      <xdr:row>213</xdr:row>
      <xdr:rowOff>57150</xdr:rowOff>
    </xdr:to>
    <xdr:pic>
      <xdr:nvPicPr>
        <xdr:cNvPr id="387" name="ComboBox386"/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4533900" y="37966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213</xdr:row>
      <xdr:rowOff>28575</xdr:rowOff>
    </xdr:from>
    <xdr:to>
      <xdr:col>10</xdr:col>
      <xdr:colOff>323850</xdr:colOff>
      <xdr:row>214</xdr:row>
      <xdr:rowOff>66675</xdr:rowOff>
    </xdr:to>
    <xdr:pic>
      <xdr:nvPicPr>
        <xdr:cNvPr id="388" name="ComboBox387"/>
        <xdr:cNvPicPr preferRelativeResize="1">
          <a:picLocks noChangeAspect="1"/>
        </xdr:cNvPicPr>
      </xdr:nvPicPr>
      <xdr:blipFill>
        <a:blip r:embed="rId269"/>
        <a:stretch>
          <a:fillRect/>
        </a:stretch>
      </xdr:blipFill>
      <xdr:spPr>
        <a:xfrm>
          <a:off x="4533900" y="38166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214</xdr:row>
      <xdr:rowOff>19050</xdr:rowOff>
    </xdr:from>
    <xdr:to>
      <xdr:col>10</xdr:col>
      <xdr:colOff>323850</xdr:colOff>
      <xdr:row>215</xdr:row>
      <xdr:rowOff>57150</xdr:rowOff>
    </xdr:to>
    <xdr:pic>
      <xdr:nvPicPr>
        <xdr:cNvPr id="389" name="ComboBox388"/>
        <xdr:cNvPicPr preferRelativeResize="1">
          <a:picLocks noChangeAspect="1"/>
        </xdr:cNvPicPr>
      </xdr:nvPicPr>
      <xdr:blipFill>
        <a:blip r:embed="rId270"/>
        <a:stretch>
          <a:fillRect/>
        </a:stretch>
      </xdr:blipFill>
      <xdr:spPr>
        <a:xfrm>
          <a:off x="4533900" y="38347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215</xdr:row>
      <xdr:rowOff>19050</xdr:rowOff>
    </xdr:from>
    <xdr:to>
      <xdr:col>10</xdr:col>
      <xdr:colOff>323850</xdr:colOff>
      <xdr:row>216</xdr:row>
      <xdr:rowOff>57150</xdr:rowOff>
    </xdr:to>
    <xdr:pic>
      <xdr:nvPicPr>
        <xdr:cNvPr id="390" name="ComboBox389"/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4533900" y="38538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216</xdr:row>
      <xdr:rowOff>19050</xdr:rowOff>
    </xdr:from>
    <xdr:to>
      <xdr:col>10</xdr:col>
      <xdr:colOff>323850</xdr:colOff>
      <xdr:row>217</xdr:row>
      <xdr:rowOff>57150</xdr:rowOff>
    </xdr:to>
    <xdr:pic>
      <xdr:nvPicPr>
        <xdr:cNvPr id="391" name="ComboBox390"/>
        <xdr:cNvPicPr preferRelativeResize="1">
          <a:picLocks noChangeAspect="1"/>
        </xdr:cNvPicPr>
      </xdr:nvPicPr>
      <xdr:blipFill>
        <a:blip r:embed="rId272"/>
        <a:stretch>
          <a:fillRect/>
        </a:stretch>
      </xdr:blipFill>
      <xdr:spPr>
        <a:xfrm>
          <a:off x="4533900" y="38728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217</xdr:row>
      <xdr:rowOff>19050</xdr:rowOff>
    </xdr:from>
    <xdr:to>
      <xdr:col>10</xdr:col>
      <xdr:colOff>323850</xdr:colOff>
      <xdr:row>218</xdr:row>
      <xdr:rowOff>57150</xdr:rowOff>
    </xdr:to>
    <xdr:pic>
      <xdr:nvPicPr>
        <xdr:cNvPr id="392" name="ComboBox3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38919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218</xdr:row>
      <xdr:rowOff>19050</xdr:rowOff>
    </xdr:from>
    <xdr:to>
      <xdr:col>10</xdr:col>
      <xdr:colOff>323850</xdr:colOff>
      <xdr:row>219</xdr:row>
      <xdr:rowOff>57150</xdr:rowOff>
    </xdr:to>
    <xdr:pic>
      <xdr:nvPicPr>
        <xdr:cNvPr id="393" name="ComboBox392"/>
        <xdr:cNvPicPr preferRelativeResize="1">
          <a:picLocks noChangeAspect="1"/>
        </xdr:cNvPicPr>
      </xdr:nvPicPr>
      <xdr:blipFill>
        <a:blip r:embed="rId273"/>
        <a:stretch>
          <a:fillRect/>
        </a:stretch>
      </xdr:blipFill>
      <xdr:spPr>
        <a:xfrm>
          <a:off x="4533900" y="39109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</xdr:row>
      <xdr:rowOff>19050</xdr:rowOff>
    </xdr:from>
    <xdr:to>
      <xdr:col>10</xdr:col>
      <xdr:colOff>323850</xdr:colOff>
      <xdr:row>220</xdr:row>
      <xdr:rowOff>57150</xdr:rowOff>
    </xdr:to>
    <xdr:pic>
      <xdr:nvPicPr>
        <xdr:cNvPr id="394" name="ComboBox393"/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4533900" y="39300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220</xdr:row>
      <xdr:rowOff>28575</xdr:rowOff>
    </xdr:from>
    <xdr:to>
      <xdr:col>10</xdr:col>
      <xdr:colOff>323850</xdr:colOff>
      <xdr:row>221</xdr:row>
      <xdr:rowOff>66675</xdr:rowOff>
    </xdr:to>
    <xdr:pic>
      <xdr:nvPicPr>
        <xdr:cNvPr id="395" name="ComboBox394"/>
        <xdr:cNvPicPr preferRelativeResize="1">
          <a:picLocks noChangeAspect="1"/>
        </xdr:cNvPicPr>
      </xdr:nvPicPr>
      <xdr:blipFill>
        <a:blip r:embed="rId275"/>
        <a:stretch>
          <a:fillRect/>
        </a:stretch>
      </xdr:blipFill>
      <xdr:spPr>
        <a:xfrm>
          <a:off x="4533900" y="39500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221</xdr:row>
      <xdr:rowOff>19050</xdr:rowOff>
    </xdr:from>
    <xdr:to>
      <xdr:col>10</xdr:col>
      <xdr:colOff>323850</xdr:colOff>
      <xdr:row>222</xdr:row>
      <xdr:rowOff>57150</xdr:rowOff>
    </xdr:to>
    <xdr:pic>
      <xdr:nvPicPr>
        <xdr:cNvPr id="396" name="ComboBox395"/>
        <xdr:cNvPicPr preferRelativeResize="1">
          <a:picLocks noChangeAspect="1"/>
        </xdr:cNvPicPr>
      </xdr:nvPicPr>
      <xdr:blipFill>
        <a:blip r:embed="rId276"/>
        <a:stretch>
          <a:fillRect/>
        </a:stretch>
      </xdr:blipFill>
      <xdr:spPr>
        <a:xfrm>
          <a:off x="4533900" y="39681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222</xdr:row>
      <xdr:rowOff>19050</xdr:rowOff>
    </xdr:from>
    <xdr:to>
      <xdr:col>10</xdr:col>
      <xdr:colOff>323850</xdr:colOff>
      <xdr:row>223</xdr:row>
      <xdr:rowOff>57150</xdr:rowOff>
    </xdr:to>
    <xdr:pic>
      <xdr:nvPicPr>
        <xdr:cNvPr id="397" name="ComboBox396"/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4533900" y="39871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223</xdr:row>
      <xdr:rowOff>19050</xdr:rowOff>
    </xdr:from>
    <xdr:to>
      <xdr:col>10</xdr:col>
      <xdr:colOff>323850</xdr:colOff>
      <xdr:row>224</xdr:row>
      <xdr:rowOff>57150</xdr:rowOff>
    </xdr:to>
    <xdr:pic>
      <xdr:nvPicPr>
        <xdr:cNvPr id="398" name="ComboBox3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0062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224</xdr:row>
      <xdr:rowOff>19050</xdr:rowOff>
    </xdr:from>
    <xdr:to>
      <xdr:col>10</xdr:col>
      <xdr:colOff>323850</xdr:colOff>
      <xdr:row>225</xdr:row>
      <xdr:rowOff>57150</xdr:rowOff>
    </xdr:to>
    <xdr:pic>
      <xdr:nvPicPr>
        <xdr:cNvPr id="399" name="ComboBox398"/>
        <xdr:cNvPicPr preferRelativeResize="1">
          <a:picLocks noChangeAspect="1"/>
        </xdr:cNvPicPr>
      </xdr:nvPicPr>
      <xdr:blipFill>
        <a:blip r:embed="rId278"/>
        <a:stretch>
          <a:fillRect/>
        </a:stretch>
      </xdr:blipFill>
      <xdr:spPr>
        <a:xfrm>
          <a:off x="4533900" y="40252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225</xdr:row>
      <xdr:rowOff>19050</xdr:rowOff>
    </xdr:from>
    <xdr:to>
      <xdr:col>10</xdr:col>
      <xdr:colOff>323850</xdr:colOff>
      <xdr:row>226</xdr:row>
      <xdr:rowOff>57150</xdr:rowOff>
    </xdr:to>
    <xdr:pic>
      <xdr:nvPicPr>
        <xdr:cNvPr id="400" name="ComboBox399"/>
        <xdr:cNvPicPr preferRelativeResize="1">
          <a:picLocks noChangeAspect="1"/>
        </xdr:cNvPicPr>
      </xdr:nvPicPr>
      <xdr:blipFill>
        <a:blip r:embed="rId279"/>
        <a:stretch>
          <a:fillRect/>
        </a:stretch>
      </xdr:blipFill>
      <xdr:spPr>
        <a:xfrm>
          <a:off x="4533900" y="40443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226</xdr:row>
      <xdr:rowOff>19050</xdr:rowOff>
    </xdr:from>
    <xdr:to>
      <xdr:col>10</xdr:col>
      <xdr:colOff>323850</xdr:colOff>
      <xdr:row>227</xdr:row>
      <xdr:rowOff>57150</xdr:rowOff>
    </xdr:to>
    <xdr:pic>
      <xdr:nvPicPr>
        <xdr:cNvPr id="401" name="ComboBox400"/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4533900" y="40633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227</xdr:row>
      <xdr:rowOff>19050</xdr:rowOff>
    </xdr:from>
    <xdr:to>
      <xdr:col>10</xdr:col>
      <xdr:colOff>323850</xdr:colOff>
      <xdr:row>228</xdr:row>
      <xdr:rowOff>57150</xdr:rowOff>
    </xdr:to>
    <xdr:pic>
      <xdr:nvPicPr>
        <xdr:cNvPr id="402" name="ComboBox401"/>
        <xdr:cNvPicPr preferRelativeResize="1">
          <a:picLocks noChangeAspect="1"/>
        </xdr:cNvPicPr>
      </xdr:nvPicPr>
      <xdr:blipFill>
        <a:blip r:embed="rId281"/>
        <a:stretch>
          <a:fillRect/>
        </a:stretch>
      </xdr:blipFill>
      <xdr:spPr>
        <a:xfrm>
          <a:off x="4533900" y="40824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228</xdr:row>
      <xdr:rowOff>19050</xdr:rowOff>
    </xdr:from>
    <xdr:to>
      <xdr:col>10</xdr:col>
      <xdr:colOff>323850</xdr:colOff>
      <xdr:row>229</xdr:row>
      <xdr:rowOff>57150</xdr:rowOff>
    </xdr:to>
    <xdr:pic>
      <xdr:nvPicPr>
        <xdr:cNvPr id="403" name="ComboBox402"/>
        <xdr:cNvPicPr preferRelativeResize="1">
          <a:picLocks noChangeAspect="1"/>
        </xdr:cNvPicPr>
      </xdr:nvPicPr>
      <xdr:blipFill>
        <a:blip r:embed="rId282"/>
        <a:stretch>
          <a:fillRect/>
        </a:stretch>
      </xdr:blipFill>
      <xdr:spPr>
        <a:xfrm>
          <a:off x="4533900" y="41014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229</xdr:row>
      <xdr:rowOff>9525</xdr:rowOff>
    </xdr:from>
    <xdr:to>
      <xdr:col>10</xdr:col>
      <xdr:colOff>323850</xdr:colOff>
      <xdr:row>230</xdr:row>
      <xdr:rowOff>47625</xdr:rowOff>
    </xdr:to>
    <xdr:pic>
      <xdr:nvPicPr>
        <xdr:cNvPr id="404" name="ComboBox403"/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4533900" y="4119562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230</xdr:row>
      <xdr:rowOff>19050</xdr:rowOff>
    </xdr:from>
    <xdr:to>
      <xdr:col>10</xdr:col>
      <xdr:colOff>323850</xdr:colOff>
      <xdr:row>231</xdr:row>
      <xdr:rowOff>57150</xdr:rowOff>
    </xdr:to>
    <xdr:pic>
      <xdr:nvPicPr>
        <xdr:cNvPr id="405" name="ComboBox404"/>
        <xdr:cNvPicPr preferRelativeResize="1">
          <a:picLocks noChangeAspect="1"/>
        </xdr:cNvPicPr>
      </xdr:nvPicPr>
      <xdr:blipFill>
        <a:blip r:embed="rId284"/>
        <a:stretch>
          <a:fillRect/>
        </a:stretch>
      </xdr:blipFill>
      <xdr:spPr>
        <a:xfrm>
          <a:off x="4533900" y="41395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231</xdr:row>
      <xdr:rowOff>28575</xdr:rowOff>
    </xdr:from>
    <xdr:to>
      <xdr:col>10</xdr:col>
      <xdr:colOff>323850</xdr:colOff>
      <xdr:row>232</xdr:row>
      <xdr:rowOff>66675</xdr:rowOff>
    </xdr:to>
    <xdr:pic>
      <xdr:nvPicPr>
        <xdr:cNvPr id="406" name="ComboBox405"/>
        <xdr:cNvPicPr preferRelativeResize="1">
          <a:picLocks noChangeAspect="1"/>
        </xdr:cNvPicPr>
      </xdr:nvPicPr>
      <xdr:blipFill>
        <a:blip r:embed="rId285"/>
        <a:stretch>
          <a:fillRect/>
        </a:stretch>
      </xdr:blipFill>
      <xdr:spPr>
        <a:xfrm>
          <a:off x="4533900" y="415956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232</xdr:row>
      <xdr:rowOff>19050</xdr:rowOff>
    </xdr:from>
    <xdr:to>
      <xdr:col>10</xdr:col>
      <xdr:colOff>323850</xdr:colOff>
      <xdr:row>233</xdr:row>
      <xdr:rowOff>57150</xdr:rowOff>
    </xdr:to>
    <xdr:pic>
      <xdr:nvPicPr>
        <xdr:cNvPr id="407" name="ComboBox406"/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4533900" y="41776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233</xdr:row>
      <xdr:rowOff>19050</xdr:rowOff>
    </xdr:from>
    <xdr:to>
      <xdr:col>10</xdr:col>
      <xdr:colOff>323850</xdr:colOff>
      <xdr:row>234</xdr:row>
      <xdr:rowOff>57150</xdr:rowOff>
    </xdr:to>
    <xdr:pic>
      <xdr:nvPicPr>
        <xdr:cNvPr id="408" name="ComboBox407"/>
        <xdr:cNvPicPr preferRelativeResize="1">
          <a:picLocks noChangeAspect="1"/>
        </xdr:cNvPicPr>
      </xdr:nvPicPr>
      <xdr:blipFill>
        <a:blip r:embed="rId287"/>
        <a:stretch>
          <a:fillRect/>
        </a:stretch>
      </xdr:blipFill>
      <xdr:spPr>
        <a:xfrm>
          <a:off x="4533900" y="41967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234</xdr:row>
      <xdr:rowOff>19050</xdr:rowOff>
    </xdr:from>
    <xdr:to>
      <xdr:col>10</xdr:col>
      <xdr:colOff>323850</xdr:colOff>
      <xdr:row>235</xdr:row>
      <xdr:rowOff>57150</xdr:rowOff>
    </xdr:to>
    <xdr:pic>
      <xdr:nvPicPr>
        <xdr:cNvPr id="409" name="ComboBox40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157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235</xdr:row>
      <xdr:rowOff>19050</xdr:rowOff>
    </xdr:from>
    <xdr:to>
      <xdr:col>10</xdr:col>
      <xdr:colOff>323850</xdr:colOff>
      <xdr:row>236</xdr:row>
      <xdr:rowOff>57150</xdr:rowOff>
    </xdr:to>
    <xdr:pic>
      <xdr:nvPicPr>
        <xdr:cNvPr id="410" name="ComboBox409"/>
        <xdr:cNvPicPr preferRelativeResize="1">
          <a:picLocks noChangeAspect="1"/>
        </xdr:cNvPicPr>
      </xdr:nvPicPr>
      <xdr:blipFill>
        <a:blip r:embed="rId288"/>
        <a:stretch>
          <a:fillRect/>
        </a:stretch>
      </xdr:blipFill>
      <xdr:spPr>
        <a:xfrm>
          <a:off x="4533900" y="42348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236</xdr:row>
      <xdr:rowOff>19050</xdr:rowOff>
    </xdr:from>
    <xdr:to>
      <xdr:col>10</xdr:col>
      <xdr:colOff>323850</xdr:colOff>
      <xdr:row>237</xdr:row>
      <xdr:rowOff>57150</xdr:rowOff>
    </xdr:to>
    <xdr:pic>
      <xdr:nvPicPr>
        <xdr:cNvPr id="411" name="ComboBox410"/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4533900" y="42538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237</xdr:row>
      <xdr:rowOff>19050</xdr:rowOff>
    </xdr:from>
    <xdr:to>
      <xdr:col>10</xdr:col>
      <xdr:colOff>323850</xdr:colOff>
      <xdr:row>238</xdr:row>
      <xdr:rowOff>57150</xdr:rowOff>
    </xdr:to>
    <xdr:pic>
      <xdr:nvPicPr>
        <xdr:cNvPr id="412" name="ComboBox411"/>
        <xdr:cNvPicPr preferRelativeResize="1">
          <a:picLocks noChangeAspect="1"/>
        </xdr:cNvPicPr>
      </xdr:nvPicPr>
      <xdr:blipFill>
        <a:blip r:embed="rId290"/>
        <a:stretch>
          <a:fillRect/>
        </a:stretch>
      </xdr:blipFill>
      <xdr:spPr>
        <a:xfrm>
          <a:off x="4533900" y="42729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238</xdr:row>
      <xdr:rowOff>19050</xdr:rowOff>
    </xdr:from>
    <xdr:to>
      <xdr:col>10</xdr:col>
      <xdr:colOff>323850</xdr:colOff>
      <xdr:row>239</xdr:row>
      <xdr:rowOff>57150</xdr:rowOff>
    </xdr:to>
    <xdr:pic>
      <xdr:nvPicPr>
        <xdr:cNvPr id="413" name="ComboBox41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2919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239</xdr:row>
      <xdr:rowOff>19050</xdr:rowOff>
    </xdr:from>
    <xdr:to>
      <xdr:col>10</xdr:col>
      <xdr:colOff>323850</xdr:colOff>
      <xdr:row>240</xdr:row>
      <xdr:rowOff>57150</xdr:rowOff>
    </xdr:to>
    <xdr:pic>
      <xdr:nvPicPr>
        <xdr:cNvPr id="414" name="ComboBox413"/>
        <xdr:cNvPicPr preferRelativeResize="1">
          <a:picLocks noChangeAspect="1"/>
        </xdr:cNvPicPr>
      </xdr:nvPicPr>
      <xdr:blipFill>
        <a:blip r:embed="rId291"/>
        <a:stretch>
          <a:fillRect/>
        </a:stretch>
      </xdr:blipFill>
      <xdr:spPr>
        <a:xfrm>
          <a:off x="4533900" y="43110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240</xdr:row>
      <xdr:rowOff>19050</xdr:rowOff>
    </xdr:from>
    <xdr:to>
      <xdr:col>10</xdr:col>
      <xdr:colOff>323850</xdr:colOff>
      <xdr:row>241</xdr:row>
      <xdr:rowOff>57150</xdr:rowOff>
    </xdr:to>
    <xdr:pic>
      <xdr:nvPicPr>
        <xdr:cNvPr id="415" name="ComboBox414"/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4533900" y="433006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241</xdr:row>
      <xdr:rowOff>19050</xdr:rowOff>
    </xdr:from>
    <xdr:to>
      <xdr:col>10</xdr:col>
      <xdr:colOff>323850</xdr:colOff>
      <xdr:row>242</xdr:row>
      <xdr:rowOff>57150</xdr:rowOff>
    </xdr:to>
    <xdr:pic>
      <xdr:nvPicPr>
        <xdr:cNvPr id="416" name="ComboBox415"/>
        <xdr:cNvPicPr preferRelativeResize="1">
          <a:picLocks noChangeAspect="1"/>
        </xdr:cNvPicPr>
      </xdr:nvPicPr>
      <xdr:blipFill>
        <a:blip r:embed="rId293"/>
        <a:stretch>
          <a:fillRect/>
        </a:stretch>
      </xdr:blipFill>
      <xdr:spPr>
        <a:xfrm>
          <a:off x="4533900" y="434911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242</xdr:row>
      <xdr:rowOff>28575</xdr:rowOff>
    </xdr:from>
    <xdr:to>
      <xdr:col>10</xdr:col>
      <xdr:colOff>323850</xdr:colOff>
      <xdr:row>243</xdr:row>
      <xdr:rowOff>66675</xdr:rowOff>
    </xdr:to>
    <xdr:pic>
      <xdr:nvPicPr>
        <xdr:cNvPr id="417" name="ComboBox416"/>
        <xdr:cNvPicPr preferRelativeResize="1">
          <a:picLocks noChangeAspect="1"/>
        </xdr:cNvPicPr>
      </xdr:nvPicPr>
      <xdr:blipFill>
        <a:blip r:embed="rId294"/>
        <a:stretch>
          <a:fillRect/>
        </a:stretch>
      </xdr:blipFill>
      <xdr:spPr>
        <a:xfrm>
          <a:off x="4533900" y="43691175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345</xdr:row>
      <xdr:rowOff>0</xdr:rowOff>
    </xdr:from>
    <xdr:to>
      <xdr:col>10</xdr:col>
      <xdr:colOff>314325</xdr:colOff>
      <xdr:row>346</xdr:row>
      <xdr:rowOff>57150</xdr:rowOff>
    </xdr:to>
    <xdr:pic>
      <xdr:nvPicPr>
        <xdr:cNvPr id="418" name="ComboBox4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24375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19" name="ComboBox4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0" name="ComboBox4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1" name="ComboBox4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2" name="ComboBox4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3" name="ComboBox4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4" name="ComboBox4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5" name="ComboBox4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6" name="ComboBox4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7" name="ComboBox4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8" name="ComboBox4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29" name="ComboBox4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0" name="ComboBox4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1" name="ComboBox43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2" name="ComboBox4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3" name="ComboBox4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4" name="ComboBox4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5" name="ComboBox4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6" name="ComboBox4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7" name="ComboBox4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8" name="ComboBox4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39" name="ComboBox4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0" name="ComboBox4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1" name="ComboBox4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2" name="ComboBox4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3" name="ComboBox44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4" name="ComboBox4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5" name="ComboBox4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6" name="ComboBox4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7" name="ComboBox4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8" name="ComboBox4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49" name="ComboBox4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345</xdr:row>
      <xdr:rowOff>0</xdr:rowOff>
    </xdr:from>
    <xdr:to>
      <xdr:col>10</xdr:col>
      <xdr:colOff>323850</xdr:colOff>
      <xdr:row>346</xdr:row>
      <xdr:rowOff>57150</xdr:rowOff>
    </xdr:to>
    <xdr:pic>
      <xdr:nvPicPr>
        <xdr:cNvPr id="450" name="ComboBox44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33900" y="48825150"/>
          <a:ext cx="20478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0</xdr:colOff>
      <xdr:row>250</xdr:row>
      <xdr:rowOff>19050</xdr:rowOff>
    </xdr:from>
    <xdr:to>
      <xdr:col>10</xdr:col>
      <xdr:colOff>323850</xdr:colOff>
      <xdr:row>251</xdr:row>
      <xdr:rowOff>57150</xdr:rowOff>
    </xdr:to>
    <xdr:pic>
      <xdr:nvPicPr>
        <xdr:cNvPr id="451" name="ComboBox450"/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4533900" y="44938950"/>
          <a:ext cx="2047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4</xdr:row>
      <xdr:rowOff>104775</xdr:rowOff>
    </xdr:from>
    <xdr:to>
      <xdr:col>8</xdr:col>
      <xdr:colOff>609600</xdr:colOff>
      <xdr:row>10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962025"/>
          <a:ext cx="2324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0</xdr:rowOff>
    </xdr:from>
    <xdr:to>
      <xdr:col>9</xdr:col>
      <xdr:colOff>66675</xdr:colOff>
      <xdr:row>6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61925"/>
          <a:ext cx="2343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12</xdr:col>
      <xdr:colOff>47625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81000"/>
          <a:ext cx="2333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Kostnader arbeidskraft pedagogisk">
      <sharedItems containsMixedTypes="0"/>
    </cacheField>
    <cacheField name="Sum">
      <sharedItems containsBlank="1" containsMixedTypes="0" count="4">
        <m/>
        <s v="Skoledrift"/>
        <s v="inntekter skal ha negativt fortegn"/>
        <s v="Sum"/>
      </sharedItems>
    </cacheField>
    <cacheField name="Annen drift">
      <sharedItems containsBlank="1" containsMixedTypes="0" count="2">
        <m/>
        <s v="Annen drift"/>
      </sharedItems>
    </cacheField>
    <cacheField name="?rsregnskap">
      <sharedItems containsBlank="1" containsMixedTypes="1" containsNumber="1" containsInteger="1" count="4">
        <m/>
        <s v="Totalt"/>
        <n v="0"/>
        <s v="Årsregnskap"/>
      </sharedItems>
    </cacheField>
    <cacheField name="Fordeling">
      <sharedItems containsBlank="1" containsMixedTypes="0" count="40">
        <m/>
        <s v="Kolonne H skal i utgangspunktet ikke røres "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Lønnsutg. Øvrig personal"/>
        <s v="Annen drift"/>
        <s v="Fordeling på lønn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Elevinnbetaling ren undervisning"/>
        <s v="Lønn IKV"/>
        <s v="Lønn Internatleder, kontorpersonale, Vedlikeholdspersonale"/>
        <s v="Investering pr. elev"/>
        <s v="Øvrige driftskostnader skole og internat eks. Kommunale avgifter, energi"/>
        <s v="Personalutvikling"/>
        <s v="Personalutvikling og andre personalkostnader"/>
        <s v="Kost pr. elev pr. skoleår"/>
        <s v="Lønn Ped.pers. kortkurs"/>
        <s v="Lønn Ped.pers. langkurs"/>
        <s v="Tilskudd/refusjon løn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5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B6:C37" firstHeaderRow="2" firstDataRow="2" firstDataCol="1"/>
  <pivotFields count="5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1">
        <item sd="0" x="19"/>
        <item sd="0" x="14"/>
        <item x="20"/>
        <item m="1" x="30"/>
        <item m="1" x="37"/>
        <item m="1" x="38"/>
        <item n="L?nnsutg. ?vrig personale" x="18"/>
        <item x="0"/>
        <item x="11"/>
        <item x="25"/>
        <item m="1" x="39"/>
        <item m="1" x="36"/>
        <item m="1" x="32"/>
        <item x="2"/>
        <item m="1" x="34"/>
        <item x="28"/>
        <item x="5"/>
        <item x="26"/>
        <item x="8"/>
        <item x="24"/>
        <item x="6"/>
        <item m="1" x="35"/>
        <item m="1" x="33"/>
        <item x="27"/>
        <item x="22"/>
        <item x="4"/>
        <item m="1" x="29"/>
        <item x="3"/>
        <item x="9"/>
        <item x="10"/>
        <item x="13"/>
        <item x="12"/>
        <item x="15"/>
        <item x="16"/>
        <item m="1" x="31"/>
        <item x="7"/>
        <item x="23"/>
        <item x="17"/>
        <item x="21"/>
        <item x="1"/>
        <item t="default"/>
      </items>
    </pivotField>
  </pivotFields>
  <rowFields count="1">
    <field x="4"/>
  </rowFields>
  <rowItems count="30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av Sum" fld="1" baseField="0" baseItem="0" numFmtId="179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9">
    <tabColor indexed="47"/>
  </sheetPr>
  <dimension ref="A2:F2"/>
  <sheetViews>
    <sheetView zoomScalePageLayoutView="0" workbookViewId="0" topLeftCell="A1">
      <selection activeCell="B7" sqref="B7"/>
    </sheetView>
  </sheetViews>
  <sheetFormatPr defaultColWidth="11.421875" defaultRowHeight="12.75"/>
  <cols>
    <col min="2" max="2" width="11.28125" style="0" customWidth="1"/>
  </cols>
  <sheetData>
    <row r="1" ht="13.5" thickBot="1"/>
    <row r="2" spans="1:6" ht="24.75" thickBot="1">
      <c r="A2" s="86" t="s">
        <v>49</v>
      </c>
      <c r="B2" s="74"/>
      <c r="C2" s="74"/>
      <c r="D2" s="74"/>
      <c r="E2" s="74"/>
      <c r="F2" s="74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/>
  <dimension ref="A1:S336"/>
  <sheetViews>
    <sheetView zoomScale="115" zoomScaleNormal="115" zoomScalePageLayoutView="0" workbookViewId="0" topLeftCell="A3">
      <pane ySplit="540" topLeftCell="A3" activePane="bottomLeft" state="split"/>
      <selection pane="topLeft" activeCell="A3" sqref="A1:IV16384"/>
      <selection pane="bottomLeft" activeCell="N336" sqref="A1:N336"/>
    </sheetView>
  </sheetViews>
  <sheetFormatPr defaultColWidth="11.421875" defaultRowHeight="12.75"/>
  <cols>
    <col min="1" max="1" width="4.421875" style="12" customWidth="1"/>
    <col min="2" max="2" width="3.8515625" style="12" hidden="1" customWidth="1"/>
    <col min="3" max="3" width="5.7109375" style="12" hidden="1" customWidth="1"/>
    <col min="4" max="4" width="33.57421875" style="12" customWidth="1"/>
    <col min="5" max="5" width="9.7109375" style="69" customWidth="1"/>
    <col min="6" max="7" width="10.140625" style="76" customWidth="1"/>
    <col min="8" max="8" width="31.140625" style="12" hidden="1" customWidth="1"/>
    <col min="9" max="9" width="4.7109375" style="12" customWidth="1"/>
    <col min="10" max="10" width="21.140625" style="0" customWidth="1"/>
    <col min="11" max="11" width="15.7109375" style="0" customWidth="1"/>
    <col min="12" max="12" width="18.57421875" style="0" customWidth="1"/>
  </cols>
  <sheetData>
    <row r="1" spans="4:8" ht="12.75" hidden="1">
      <c r="D1" s="12" t="s">
        <v>257</v>
      </c>
      <c r="E1" s="69" t="s">
        <v>47</v>
      </c>
      <c r="F1" s="76" t="s">
        <v>45</v>
      </c>
      <c r="G1" s="76" t="s">
        <v>256</v>
      </c>
      <c r="H1" s="12" t="s">
        <v>78</v>
      </c>
    </row>
    <row r="2" spans="5:8" ht="13.5" customHeight="1" hidden="1">
      <c r="E2" s="139"/>
      <c r="H2" s="46"/>
    </row>
    <row r="3" spans="1:7" ht="10.5" customHeight="1">
      <c r="A3" s="12" t="s">
        <v>268</v>
      </c>
      <c r="D3" s="12" t="s">
        <v>269</v>
      </c>
      <c r="E3" s="69" t="s">
        <v>110</v>
      </c>
      <c r="F3" s="76" t="s">
        <v>45</v>
      </c>
      <c r="G3" s="76" t="s">
        <v>103</v>
      </c>
    </row>
    <row r="4" ht="10.5" customHeight="1"/>
    <row r="5" ht="10.5" customHeight="1"/>
    <row r="6" spans="4:9" ht="12" customHeight="1">
      <c r="D6" s="122" t="s">
        <v>521</v>
      </c>
      <c r="E6" s="90"/>
      <c r="F6" s="140"/>
      <c r="I6" s="27"/>
    </row>
    <row r="7" spans="4:9" ht="12" customHeight="1">
      <c r="D7" s="27" t="s">
        <v>421</v>
      </c>
      <c r="E7" s="90"/>
      <c r="F7" s="140"/>
      <c r="I7" s="27"/>
    </row>
    <row r="8" spans="4:9" ht="12" customHeight="1">
      <c r="D8" s="27" t="s">
        <v>422</v>
      </c>
      <c r="E8" s="90"/>
      <c r="F8" s="140"/>
      <c r="I8" s="27"/>
    </row>
    <row r="9" spans="4:9" ht="12" customHeight="1">
      <c r="D9" s="27" t="s">
        <v>498</v>
      </c>
      <c r="E9" s="90"/>
      <c r="F9" s="140"/>
      <c r="I9" s="27"/>
    </row>
    <row r="10" spans="4:10" ht="12" customHeight="1">
      <c r="D10" s="27" t="s">
        <v>485</v>
      </c>
      <c r="E10" s="90"/>
      <c r="F10" s="140"/>
      <c r="G10" s="87" t="s">
        <v>513</v>
      </c>
      <c r="I10" s="27"/>
      <c r="J10" s="27" t="s">
        <v>483</v>
      </c>
    </row>
    <row r="11" spans="4:10" ht="12" customHeight="1">
      <c r="D11" s="124" t="s">
        <v>484</v>
      </c>
      <c r="E11" s="90"/>
      <c r="F11" s="140"/>
      <c r="J11" s="27" t="s">
        <v>486</v>
      </c>
    </row>
    <row r="12" spans="4:10" ht="12" customHeight="1">
      <c r="D12" s="124" t="s">
        <v>474</v>
      </c>
      <c r="E12" s="90"/>
      <c r="F12" s="141"/>
      <c r="J12" s="27" t="s">
        <v>487</v>
      </c>
    </row>
    <row r="13" spans="4:10" ht="12" customHeight="1">
      <c r="D13" s="124" t="s">
        <v>522</v>
      </c>
      <c r="F13" s="150"/>
      <c r="H13" s="134" t="s">
        <v>373</v>
      </c>
      <c r="J13" s="27"/>
    </row>
    <row r="14" spans="4:10" ht="12" customHeight="1">
      <c r="D14" s="13" t="s">
        <v>0</v>
      </c>
      <c r="F14" s="148"/>
      <c r="H14" s="134"/>
      <c r="J14" s="27"/>
    </row>
    <row r="15" spans="1:10" ht="13.5" customHeight="1">
      <c r="A15" s="13">
        <v>32</v>
      </c>
      <c r="B15" s="13"/>
      <c r="C15" s="13"/>
      <c r="D15" s="13" t="s">
        <v>110</v>
      </c>
      <c r="E15" s="72" t="s">
        <v>418</v>
      </c>
      <c r="H15" s="13"/>
      <c r="J15" s="96" t="s">
        <v>377</v>
      </c>
    </row>
    <row r="16" spans="1:10" ht="15.75" customHeight="1">
      <c r="A16" s="12">
        <v>3210</v>
      </c>
      <c r="B16" s="12">
        <v>321</v>
      </c>
      <c r="D16" s="12" t="s">
        <v>123</v>
      </c>
      <c r="E16" s="98"/>
      <c r="F16" s="98"/>
      <c r="G16" s="76">
        <f aca="true" t="shared" si="0" ref="G16:G25">+E16+F16</f>
        <v>0</v>
      </c>
      <c r="H16" s="12" t="s">
        <v>40</v>
      </c>
      <c r="J16" s="96"/>
    </row>
    <row r="17" spans="1:10" ht="15" customHeight="1">
      <c r="A17" s="12">
        <v>3220</v>
      </c>
      <c r="B17" s="12">
        <v>322</v>
      </c>
      <c r="D17" s="12" t="s">
        <v>124</v>
      </c>
      <c r="E17" s="98"/>
      <c r="F17" s="98"/>
      <c r="G17" s="76">
        <f t="shared" si="0"/>
        <v>0</v>
      </c>
      <c r="H17" s="12" t="s">
        <v>309</v>
      </c>
      <c r="J17" s="96" t="s">
        <v>423</v>
      </c>
    </row>
    <row r="18" spans="1:10" ht="15.75" customHeight="1">
      <c r="A18" s="12">
        <v>3230</v>
      </c>
      <c r="B18" s="12">
        <v>323</v>
      </c>
      <c r="D18" s="12" t="s">
        <v>125</v>
      </c>
      <c r="E18" s="98"/>
      <c r="F18" s="98"/>
      <c r="G18" s="76">
        <f t="shared" si="0"/>
        <v>0</v>
      </c>
      <c r="H18" s="12" t="s">
        <v>308</v>
      </c>
      <c r="J18" s="94" t="s">
        <v>378</v>
      </c>
    </row>
    <row r="19" spans="1:11" s="62" customFormat="1" ht="15.75" customHeight="1">
      <c r="A19" s="12">
        <v>3231</v>
      </c>
      <c r="B19" s="12"/>
      <c r="C19" s="12">
        <v>3231</v>
      </c>
      <c r="D19" s="12" t="s">
        <v>126</v>
      </c>
      <c r="E19" s="98"/>
      <c r="F19" s="98"/>
      <c r="G19" s="76">
        <f t="shared" si="0"/>
        <v>0</v>
      </c>
      <c r="H19" s="12" t="s">
        <v>41</v>
      </c>
      <c r="I19" s="27"/>
      <c r="J19" s="96"/>
      <c r="K19" s="123"/>
    </row>
    <row r="20" spans="1:10" ht="15.75" customHeight="1">
      <c r="A20" s="12">
        <v>3232</v>
      </c>
      <c r="C20" s="12">
        <v>3232</v>
      </c>
      <c r="D20" s="12" t="s">
        <v>127</v>
      </c>
      <c r="E20" s="98"/>
      <c r="F20" s="98"/>
      <c r="G20" s="76">
        <f t="shared" si="0"/>
        <v>0</v>
      </c>
      <c r="H20" s="12" t="s">
        <v>249</v>
      </c>
      <c r="J20" s="96" t="s">
        <v>424</v>
      </c>
    </row>
    <row r="21" spans="1:10" ht="15.75" customHeight="1">
      <c r="A21" s="12">
        <v>3240</v>
      </c>
      <c r="B21" s="12">
        <v>324</v>
      </c>
      <c r="D21" s="12" t="s">
        <v>43</v>
      </c>
      <c r="E21" s="98"/>
      <c r="F21" s="98"/>
      <c r="G21" s="76">
        <f t="shared" si="0"/>
        <v>0</v>
      </c>
      <c r="H21" s="12" t="s">
        <v>309</v>
      </c>
      <c r="J21" s="96" t="s">
        <v>295</v>
      </c>
    </row>
    <row r="22" spans="1:10" ht="15.75" customHeight="1">
      <c r="A22" s="12">
        <v>3245</v>
      </c>
      <c r="B22" s="12">
        <v>325</v>
      </c>
      <c r="D22" s="12" t="s">
        <v>48</v>
      </c>
      <c r="E22" s="98"/>
      <c r="F22" s="98"/>
      <c r="G22" s="76">
        <f t="shared" si="0"/>
        <v>0</v>
      </c>
      <c r="H22" s="50" t="s">
        <v>309</v>
      </c>
      <c r="J22" s="96" t="s">
        <v>379</v>
      </c>
    </row>
    <row r="23" spans="1:10" ht="15.75" customHeight="1">
      <c r="A23" s="12">
        <v>3250</v>
      </c>
      <c r="B23" s="12">
        <v>328</v>
      </c>
      <c r="D23" s="12" t="s">
        <v>1</v>
      </c>
      <c r="E23" s="98"/>
      <c r="F23" s="98"/>
      <c r="G23" s="76">
        <f t="shared" si="0"/>
        <v>0</v>
      </c>
      <c r="H23" s="53" t="s">
        <v>309</v>
      </c>
      <c r="I23" s="53"/>
      <c r="J23" s="96" t="s">
        <v>425</v>
      </c>
    </row>
    <row r="24" spans="1:10" ht="15.75" customHeight="1">
      <c r="A24" s="12">
        <v>3290</v>
      </c>
      <c r="B24" s="12">
        <v>329</v>
      </c>
      <c r="D24" s="12" t="s">
        <v>250</v>
      </c>
      <c r="E24" s="98"/>
      <c r="F24" s="98"/>
      <c r="G24" s="76">
        <f t="shared" si="0"/>
        <v>0</v>
      </c>
      <c r="H24" s="12" t="s">
        <v>309</v>
      </c>
      <c r="J24" s="96"/>
    </row>
    <row r="25" spans="1:10" ht="15.75" customHeight="1">
      <c r="A25" s="12">
        <v>3291</v>
      </c>
      <c r="D25" s="130" t="s">
        <v>370</v>
      </c>
      <c r="E25" s="98"/>
      <c r="F25" s="98"/>
      <c r="G25" s="76">
        <f t="shared" si="0"/>
        <v>0</v>
      </c>
      <c r="H25" s="12" t="s">
        <v>372</v>
      </c>
      <c r="J25" s="96"/>
    </row>
    <row r="26" spans="1:10" ht="15.75" customHeight="1">
      <c r="A26" s="13">
        <v>33</v>
      </c>
      <c r="B26" s="13"/>
      <c r="C26" s="13"/>
      <c r="D26" s="13" t="s">
        <v>111</v>
      </c>
      <c r="E26" s="101"/>
      <c r="F26" s="101"/>
      <c r="G26" s="76">
        <f aca="true" t="shared" si="1" ref="G26:G64">+E26+F26</f>
        <v>0</v>
      </c>
      <c r="H26" s="12" t="s">
        <v>247</v>
      </c>
      <c r="J26" s="96"/>
    </row>
    <row r="27" spans="1:10" ht="15.75" customHeight="1">
      <c r="A27" s="12">
        <v>3310</v>
      </c>
      <c r="B27" s="12">
        <v>331</v>
      </c>
      <c r="D27" s="12" t="s">
        <v>128</v>
      </c>
      <c r="E27" s="98"/>
      <c r="F27" s="98"/>
      <c r="G27" s="76">
        <f t="shared" si="1"/>
        <v>0</v>
      </c>
      <c r="H27" s="13" t="s">
        <v>310</v>
      </c>
      <c r="I27" s="13"/>
      <c r="J27" s="96" t="s">
        <v>494</v>
      </c>
    </row>
    <row r="28" spans="1:10" ht="15.75" customHeight="1">
      <c r="A28" s="12">
        <v>3320</v>
      </c>
      <c r="B28" s="12">
        <v>332</v>
      </c>
      <c r="D28" s="12" t="s">
        <v>129</v>
      </c>
      <c r="E28" s="98"/>
      <c r="F28" s="98"/>
      <c r="G28" s="76">
        <f t="shared" si="1"/>
        <v>0</v>
      </c>
      <c r="H28" s="15" t="s">
        <v>310</v>
      </c>
      <c r="I28" s="15"/>
      <c r="J28" s="96"/>
    </row>
    <row r="29" spans="1:10" ht="15.75" customHeight="1">
      <c r="A29" s="12">
        <v>3330</v>
      </c>
      <c r="B29" s="12">
        <v>333</v>
      </c>
      <c r="C29" s="12">
        <v>3330</v>
      </c>
      <c r="D29" s="12" t="s">
        <v>285</v>
      </c>
      <c r="E29" s="98"/>
      <c r="F29" s="98"/>
      <c r="G29" s="76">
        <f t="shared" si="1"/>
        <v>0</v>
      </c>
      <c r="H29" s="12" t="s">
        <v>310</v>
      </c>
      <c r="J29" s="96"/>
    </row>
    <row r="30" spans="1:18" ht="15.75" customHeight="1" hidden="1">
      <c r="A30" s="14"/>
      <c r="B30" s="14"/>
      <c r="C30" s="14">
        <v>3331</v>
      </c>
      <c r="D30" s="14"/>
      <c r="E30" s="98"/>
      <c r="F30" s="98"/>
      <c r="G30" s="76">
        <f t="shared" si="1"/>
        <v>0</v>
      </c>
      <c r="H30" s="12" t="s">
        <v>247</v>
      </c>
      <c r="J30" s="96"/>
      <c r="K30" s="52"/>
      <c r="L30" s="52"/>
      <c r="M30" s="52"/>
      <c r="P30" s="52"/>
      <c r="Q30" s="52"/>
      <c r="R30" s="52"/>
    </row>
    <row r="31" spans="1:10" s="52" customFormat="1" ht="15.75" customHeight="1" hidden="1">
      <c r="A31" s="14"/>
      <c r="B31" s="14"/>
      <c r="C31" s="14">
        <v>3332</v>
      </c>
      <c r="D31" s="14"/>
      <c r="E31" s="98"/>
      <c r="F31" s="98"/>
      <c r="G31" s="76">
        <f t="shared" si="1"/>
        <v>0</v>
      </c>
      <c r="H31" s="12" t="s">
        <v>247</v>
      </c>
      <c r="I31" s="12"/>
      <c r="J31" s="96"/>
    </row>
    <row r="32" spans="1:18" s="52" customFormat="1" ht="15.75" customHeight="1">
      <c r="A32" s="12">
        <v>3390</v>
      </c>
      <c r="B32" s="12">
        <v>334</v>
      </c>
      <c r="C32" s="12">
        <v>3340</v>
      </c>
      <c r="D32" s="12" t="s">
        <v>467</v>
      </c>
      <c r="E32" s="98"/>
      <c r="F32" s="98"/>
      <c r="G32" s="76">
        <f t="shared" si="1"/>
        <v>0</v>
      </c>
      <c r="H32" s="12" t="s">
        <v>310</v>
      </c>
      <c r="I32" s="12"/>
      <c r="J32" s="96"/>
      <c r="K32"/>
      <c r="L32"/>
      <c r="M32"/>
      <c r="P32"/>
      <c r="Q32"/>
      <c r="R32"/>
    </row>
    <row r="33" spans="1:18" ht="15.75" customHeight="1">
      <c r="A33" s="13">
        <v>34</v>
      </c>
      <c r="B33" s="13"/>
      <c r="C33" s="13"/>
      <c r="D33" s="13" t="s">
        <v>465</v>
      </c>
      <c r="E33" s="101"/>
      <c r="F33" s="101"/>
      <c r="G33" s="76">
        <f t="shared" si="1"/>
        <v>0</v>
      </c>
      <c r="J33" s="96"/>
      <c r="K33" s="52"/>
      <c r="L33" s="52"/>
      <c r="M33" s="52"/>
      <c r="P33" s="52"/>
      <c r="Q33" s="52"/>
      <c r="R33" s="52"/>
    </row>
    <row r="34" spans="1:18" s="52" customFormat="1" ht="15.75" customHeight="1">
      <c r="A34" s="12">
        <v>3410</v>
      </c>
      <c r="B34" s="12">
        <v>341</v>
      </c>
      <c r="C34" s="12">
        <v>3410</v>
      </c>
      <c r="D34" s="12" t="s">
        <v>130</v>
      </c>
      <c r="E34" s="98"/>
      <c r="F34" s="98"/>
      <c r="G34" s="76">
        <f t="shared" si="1"/>
        <v>0</v>
      </c>
      <c r="H34" s="51" t="s">
        <v>311</v>
      </c>
      <c r="I34" s="51"/>
      <c r="J34" s="96"/>
      <c r="K34"/>
      <c r="L34"/>
      <c r="M34"/>
      <c r="P34"/>
      <c r="Q34"/>
      <c r="R34"/>
    </row>
    <row r="35" spans="1:18" s="52" customFormat="1" ht="15.75" customHeight="1">
      <c r="A35" s="12">
        <v>3411</v>
      </c>
      <c r="B35" s="12"/>
      <c r="C35" s="12">
        <v>3411</v>
      </c>
      <c r="D35" s="12" t="s">
        <v>131</v>
      </c>
      <c r="E35" s="98"/>
      <c r="F35" s="98"/>
      <c r="G35" s="76">
        <f t="shared" si="1"/>
        <v>0</v>
      </c>
      <c r="H35" s="51" t="s">
        <v>311</v>
      </c>
      <c r="J35" s="96" t="s">
        <v>417</v>
      </c>
      <c r="L35"/>
      <c r="M35"/>
      <c r="P35"/>
      <c r="Q35"/>
      <c r="R35"/>
    </row>
    <row r="36" spans="1:10" ht="15.75" customHeight="1">
      <c r="A36" s="12">
        <v>3412</v>
      </c>
      <c r="C36" s="12">
        <v>3412</v>
      </c>
      <c r="D36" s="12" t="s">
        <v>132</v>
      </c>
      <c r="E36" s="98"/>
      <c r="F36" s="98"/>
      <c r="G36" s="76">
        <f t="shared" si="1"/>
        <v>0</v>
      </c>
      <c r="H36" s="12" t="s">
        <v>376</v>
      </c>
      <c r="J36" s="96"/>
    </row>
    <row r="37" spans="1:10" ht="15.75" customHeight="1">
      <c r="A37" s="12">
        <v>3415</v>
      </c>
      <c r="C37" s="12">
        <v>3415</v>
      </c>
      <c r="D37" s="12" t="s">
        <v>133</v>
      </c>
      <c r="E37" s="98"/>
      <c r="F37" s="98"/>
      <c r="G37" s="76">
        <f t="shared" si="1"/>
        <v>0</v>
      </c>
      <c r="H37" s="12" t="s">
        <v>311</v>
      </c>
      <c r="J37" s="96" t="s">
        <v>426</v>
      </c>
    </row>
    <row r="38" spans="5:10" ht="15.75" customHeight="1" hidden="1">
      <c r="E38" s="104"/>
      <c r="F38" s="104"/>
      <c r="G38" s="76">
        <v>0</v>
      </c>
      <c r="J38" s="96"/>
    </row>
    <row r="39" spans="2:10" ht="15.75" customHeight="1">
      <c r="B39" s="12">
        <v>349</v>
      </c>
      <c r="E39" s="104"/>
      <c r="F39" s="104"/>
      <c r="G39" s="76">
        <f t="shared" si="1"/>
        <v>0</v>
      </c>
      <c r="H39" s="15"/>
      <c r="I39" s="15"/>
      <c r="J39" s="96"/>
    </row>
    <row r="40" spans="1:10" ht="15.75" customHeight="1">
      <c r="A40" s="13">
        <v>35</v>
      </c>
      <c r="B40" s="13"/>
      <c r="C40" s="13"/>
      <c r="D40" s="13" t="s">
        <v>135</v>
      </c>
      <c r="E40" s="101"/>
      <c r="F40" s="101"/>
      <c r="G40" s="76">
        <f t="shared" si="1"/>
        <v>0</v>
      </c>
      <c r="H40" s="50"/>
      <c r="I40" s="50"/>
      <c r="J40" s="96"/>
    </row>
    <row r="41" spans="1:10" ht="15.75" customHeight="1">
      <c r="A41" s="45">
        <v>3520</v>
      </c>
      <c r="B41" s="13"/>
      <c r="C41" s="13"/>
      <c r="D41" s="45" t="s">
        <v>134</v>
      </c>
      <c r="E41" s="100"/>
      <c r="F41" s="102"/>
      <c r="G41" s="76">
        <f t="shared" si="1"/>
        <v>0</v>
      </c>
      <c r="H41" s="50" t="s">
        <v>312</v>
      </c>
      <c r="I41" s="50"/>
      <c r="J41" s="96"/>
    </row>
    <row r="42" spans="1:10" ht="15.75" customHeight="1">
      <c r="A42" s="12">
        <v>3530</v>
      </c>
      <c r="B42" s="12">
        <v>353</v>
      </c>
      <c r="D42" s="12" t="s">
        <v>136</v>
      </c>
      <c r="E42" s="98"/>
      <c r="F42" s="98"/>
      <c r="G42" s="76">
        <f t="shared" si="1"/>
        <v>0</v>
      </c>
      <c r="H42" s="50" t="s">
        <v>311</v>
      </c>
      <c r="I42" s="50"/>
      <c r="J42" s="96"/>
    </row>
    <row r="43" spans="1:10" ht="15.75" customHeight="1">
      <c r="A43" s="12">
        <v>3540</v>
      </c>
      <c r="B43" s="12">
        <v>354</v>
      </c>
      <c r="D43" s="12" t="s">
        <v>137</v>
      </c>
      <c r="E43" s="98"/>
      <c r="F43" s="98"/>
      <c r="G43" s="76">
        <f t="shared" si="1"/>
        <v>0</v>
      </c>
      <c r="H43" s="50" t="s">
        <v>376</v>
      </c>
      <c r="I43" s="50"/>
      <c r="J43" s="96"/>
    </row>
    <row r="44" spans="1:18" ht="15.75" customHeight="1">
      <c r="A44" s="12">
        <v>3550</v>
      </c>
      <c r="B44" s="12">
        <v>355</v>
      </c>
      <c r="D44" s="12" t="s">
        <v>251</v>
      </c>
      <c r="E44" s="98"/>
      <c r="F44" s="98"/>
      <c r="G44" s="76">
        <f t="shared" si="1"/>
        <v>0</v>
      </c>
      <c r="H44" s="51" t="s">
        <v>303</v>
      </c>
      <c r="I44" s="51"/>
      <c r="J44" s="96" t="s">
        <v>427</v>
      </c>
      <c r="K44" s="19"/>
      <c r="L44" s="19"/>
      <c r="M44" s="19"/>
      <c r="P44" s="19"/>
      <c r="Q44" s="19"/>
      <c r="R44" s="19"/>
    </row>
    <row r="45" spans="1:10" ht="15.75" customHeight="1">
      <c r="A45" s="12">
        <v>3590</v>
      </c>
      <c r="B45" s="12">
        <v>359</v>
      </c>
      <c r="D45" s="12" t="s">
        <v>138</v>
      </c>
      <c r="E45" s="98"/>
      <c r="F45" s="98"/>
      <c r="G45" s="76">
        <f t="shared" si="1"/>
        <v>0</v>
      </c>
      <c r="H45" s="14" t="s">
        <v>312</v>
      </c>
      <c r="I45" s="14"/>
      <c r="J45" s="96"/>
    </row>
    <row r="46" spans="1:18" s="19" customFormat="1" ht="15.75" customHeight="1">
      <c r="A46" s="13">
        <v>36</v>
      </c>
      <c r="B46" s="13"/>
      <c r="C46" s="13"/>
      <c r="D46" s="13" t="s">
        <v>140</v>
      </c>
      <c r="E46" s="101"/>
      <c r="F46" s="101"/>
      <c r="G46" s="76">
        <f t="shared" si="1"/>
        <v>0</v>
      </c>
      <c r="H46" s="53"/>
      <c r="I46" s="53"/>
      <c r="J46" s="96"/>
      <c r="K46"/>
      <c r="L46"/>
      <c r="M46"/>
      <c r="P46"/>
      <c r="Q46"/>
      <c r="R46"/>
    </row>
    <row r="47" spans="1:10" ht="15.75" customHeight="1">
      <c r="A47" s="12">
        <v>3610</v>
      </c>
      <c r="B47" s="12">
        <v>361</v>
      </c>
      <c r="D47" s="12" t="s">
        <v>31</v>
      </c>
      <c r="E47" s="98"/>
      <c r="F47" s="98"/>
      <c r="G47" s="76">
        <f t="shared" si="1"/>
        <v>0</v>
      </c>
      <c r="H47" s="57" t="s">
        <v>376</v>
      </c>
      <c r="I47" s="57"/>
      <c r="J47" s="96" t="s">
        <v>296</v>
      </c>
    </row>
    <row r="48" spans="1:10" ht="15.75" customHeight="1">
      <c r="A48" s="12">
        <v>3640</v>
      </c>
      <c r="D48" s="12" t="s">
        <v>252</v>
      </c>
      <c r="E48" s="98"/>
      <c r="F48" s="98"/>
      <c r="G48" s="76">
        <f t="shared" si="1"/>
        <v>0</v>
      </c>
      <c r="H48" s="57" t="s">
        <v>376</v>
      </c>
      <c r="I48" s="57"/>
      <c r="J48" s="96"/>
    </row>
    <row r="49" spans="1:10" ht="15.75" customHeight="1">
      <c r="A49" s="13">
        <v>37</v>
      </c>
      <c r="B49" s="13"/>
      <c r="C49" s="13"/>
      <c r="D49" s="13" t="s">
        <v>112</v>
      </c>
      <c r="E49" s="101"/>
      <c r="F49" s="101"/>
      <c r="G49" s="76">
        <f t="shared" si="1"/>
        <v>0</v>
      </c>
      <c r="H49" s="57"/>
      <c r="I49" s="57"/>
      <c r="J49" s="96"/>
    </row>
    <row r="50" spans="1:10" ht="15.75" customHeight="1">
      <c r="A50" s="45">
        <v>3700</v>
      </c>
      <c r="B50" s="45"/>
      <c r="C50" s="45"/>
      <c r="D50" s="45" t="s">
        <v>139</v>
      </c>
      <c r="E50" s="100"/>
      <c r="F50" s="102"/>
      <c r="G50" s="76">
        <f t="shared" si="1"/>
        <v>0</v>
      </c>
      <c r="H50" s="54" t="s">
        <v>376</v>
      </c>
      <c r="I50" s="54"/>
      <c r="J50" s="96" t="s">
        <v>139</v>
      </c>
    </row>
    <row r="51" spans="1:17" ht="15.75" customHeight="1">
      <c r="A51" s="12">
        <v>3705</v>
      </c>
      <c r="B51" s="12">
        <v>371</v>
      </c>
      <c r="C51" s="12">
        <v>3710</v>
      </c>
      <c r="D51" s="12" t="s">
        <v>211</v>
      </c>
      <c r="E51" s="98"/>
      <c r="F51" s="98"/>
      <c r="G51" s="76">
        <f t="shared" si="1"/>
        <v>0</v>
      </c>
      <c r="H51" s="12" t="s">
        <v>40</v>
      </c>
      <c r="J51" s="96"/>
      <c r="K51" s="56"/>
      <c r="L51" s="56"/>
      <c r="M51" s="56"/>
      <c r="P51" s="56"/>
      <c r="Q51" s="56"/>
    </row>
    <row r="52" spans="1:18" ht="15.75" customHeight="1">
      <c r="A52" s="12">
        <v>3710</v>
      </c>
      <c r="B52" s="12">
        <v>371</v>
      </c>
      <c r="C52" s="12">
        <v>3710</v>
      </c>
      <c r="D52" s="12" t="s">
        <v>142</v>
      </c>
      <c r="E52" s="98"/>
      <c r="F52" s="98"/>
      <c r="G52" s="76">
        <f t="shared" si="1"/>
        <v>0</v>
      </c>
      <c r="H52" s="15" t="s">
        <v>312</v>
      </c>
      <c r="I52" s="15"/>
      <c r="J52" s="96" t="s">
        <v>428</v>
      </c>
      <c r="R52" s="56"/>
    </row>
    <row r="53" spans="1:17" ht="15.75" customHeight="1">
      <c r="A53" s="12">
        <v>3720</v>
      </c>
      <c r="C53" s="12">
        <v>3711</v>
      </c>
      <c r="D53" s="12" t="s">
        <v>253</v>
      </c>
      <c r="E53" s="98"/>
      <c r="F53" s="98"/>
      <c r="G53" s="76">
        <f t="shared" si="1"/>
        <v>0</v>
      </c>
      <c r="H53" s="12" t="s">
        <v>42</v>
      </c>
      <c r="J53" s="96" t="s">
        <v>429</v>
      </c>
      <c r="K53" s="56"/>
      <c r="L53" s="56"/>
      <c r="M53" s="56"/>
      <c r="P53" s="56"/>
      <c r="Q53" s="56"/>
    </row>
    <row r="54" spans="1:18" ht="15.75" customHeight="1">
      <c r="A54" s="12">
        <v>3730</v>
      </c>
      <c r="D54" s="12" t="s">
        <v>254</v>
      </c>
      <c r="E54" s="98"/>
      <c r="F54" s="98"/>
      <c r="G54" s="76">
        <f t="shared" si="1"/>
        <v>0</v>
      </c>
      <c r="H54" s="12" t="s">
        <v>308</v>
      </c>
      <c r="J54" s="96" t="s">
        <v>297</v>
      </c>
      <c r="R54" s="56"/>
    </row>
    <row r="55" spans="1:18" s="56" customFormat="1" ht="15.75" customHeight="1">
      <c r="A55" s="45">
        <v>3790</v>
      </c>
      <c r="B55" s="45"/>
      <c r="C55" s="45"/>
      <c r="D55" s="45" t="s">
        <v>112</v>
      </c>
      <c r="E55" s="100"/>
      <c r="F55" s="102"/>
      <c r="G55" s="76">
        <f t="shared" si="1"/>
        <v>0</v>
      </c>
      <c r="H55" s="51" t="s">
        <v>312</v>
      </c>
      <c r="I55" s="51"/>
      <c r="J55" s="96"/>
      <c r="K55" s="55"/>
      <c r="L55" s="55"/>
      <c r="M55" s="55"/>
      <c r="P55" s="55"/>
      <c r="Q55" s="55"/>
      <c r="R55"/>
    </row>
    <row r="56" spans="1:18" ht="15.75" customHeight="1">
      <c r="A56" s="13">
        <v>38</v>
      </c>
      <c r="B56" s="13"/>
      <c r="C56" s="13"/>
      <c r="D56" s="13" t="s">
        <v>143</v>
      </c>
      <c r="E56" s="101"/>
      <c r="F56" s="101"/>
      <c r="G56" s="76">
        <f t="shared" si="1"/>
        <v>0</v>
      </c>
      <c r="H56" s="51"/>
      <c r="I56" s="51"/>
      <c r="R56" s="55"/>
    </row>
    <row r="57" spans="1:18" s="56" customFormat="1" ht="15.75" customHeight="1">
      <c r="A57" s="12">
        <v>3800</v>
      </c>
      <c r="B57" s="12"/>
      <c r="C57" s="12"/>
      <c r="D57" s="12" t="s">
        <v>143</v>
      </c>
      <c r="E57" s="98"/>
      <c r="F57" s="98"/>
      <c r="G57" s="76">
        <f t="shared" si="1"/>
        <v>0</v>
      </c>
      <c r="H57" s="12" t="s">
        <v>376</v>
      </c>
      <c r="I57" s="12"/>
      <c r="J57" s="96"/>
      <c r="K57"/>
      <c r="L57"/>
      <c r="M57"/>
      <c r="P57"/>
      <c r="Q57"/>
      <c r="R57"/>
    </row>
    <row r="58" spans="1:10" ht="15.75" customHeight="1">
      <c r="A58" s="12">
        <v>3810</v>
      </c>
      <c r="D58" s="12" t="s">
        <v>144</v>
      </c>
      <c r="E58" s="98"/>
      <c r="F58" s="98"/>
      <c r="G58" s="76">
        <f t="shared" si="1"/>
        <v>0</v>
      </c>
      <c r="H58" s="13" t="s">
        <v>376</v>
      </c>
      <c r="I58" s="13"/>
      <c r="J58" s="96"/>
    </row>
    <row r="59" spans="1:18" s="55" customFormat="1" ht="15.75" customHeight="1">
      <c r="A59" s="12">
        <v>3850</v>
      </c>
      <c r="B59" s="12"/>
      <c r="C59" s="12"/>
      <c r="D59" s="12" t="s">
        <v>145</v>
      </c>
      <c r="E59" s="98"/>
      <c r="F59" s="98"/>
      <c r="G59" s="76">
        <f t="shared" si="1"/>
        <v>0</v>
      </c>
      <c r="H59" s="58" t="s">
        <v>376</v>
      </c>
      <c r="I59" s="58"/>
      <c r="J59" s="96"/>
      <c r="K59"/>
      <c r="L59"/>
      <c r="M59"/>
      <c r="P59"/>
      <c r="Q59"/>
      <c r="R59"/>
    </row>
    <row r="60" spans="1:17" ht="15.75" customHeight="1">
      <c r="A60" s="13">
        <v>40</v>
      </c>
      <c r="B60" s="13"/>
      <c r="C60" s="13"/>
      <c r="D60" s="13" t="s">
        <v>113</v>
      </c>
      <c r="E60" s="103"/>
      <c r="F60" s="103"/>
      <c r="G60" s="76">
        <f t="shared" si="1"/>
        <v>0</v>
      </c>
      <c r="J60" s="96" t="s">
        <v>380</v>
      </c>
      <c r="K60" s="56"/>
      <c r="L60" s="56"/>
      <c r="M60" s="56"/>
      <c r="P60" s="56"/>
      <c r="Q60" s="56"/>
    </row>
    <row r="61" spans="1:18" ht="15.75" customHeight="1">
      <c r="A61" s="12">
        <v>4010</v>
      </c>
      <c r="D61" s="12" t="s">
        <v>255</v>
      </c>
      <c r="E61" s="98"/>
      <c r="F61" s="98"/>
      <c r="G61" s="76">
        <f t="shared" si="1"/>
        <v>0</v>
      </c>
      <c r="H61" s="12" t="s">
        <v>42</v>
      </c>
      <c r="J61" s="96" t="s">
        <v>381</v>
      </c>
      <c r="K61" s="56"/>
      <c r="L61" s="56"/>
      <c r="M61" s="56"/>
      <c r="P61" s="56"/>
      <c r="Q61" s="56"/>
      <c r="R61" s="56"/>
    </row>
    <row r="62" spans="1:18" ht="15.75" customHeight="1">
      <c r="A62" s="12">
        <v>4090</v>
      </c>
      <c r="D62" s="45" t="s">
        <v>166</v>
      </c>
      <c r="E62" s="100"/>
      <c r="F62" s="102"/>
      <c r="G62" s="76">
        <f t="shared" si="1"/>
        <v>0</v>
      </c>
      <c r="H62" s="13" t="s">
        <v>42</v>
      </c>
      <c r="I62" s="13"/>
      <c r="J62" s="96"/>
      <c r="R62" s="56"/>
    </row>
    <row r="63" spans="1:9" ht="9" customHeight="1">
      <c r="A63" s="91"/>
      <c r="B63" s="91"/>
      <c r="C63" s="91"/>
      <c r="D63" s="91"/>
      <c r="E63" s="104"/>
      <c r="F63" s="105"/>
      <c r="G63" s="76">
        <f t="shared" si="1"/>
        <v>0</v>
      </c>
      <c r="H63" s="13"/>
      <c r="I63" s="13"/>
    </row>
    <row r="64" spans="1:18" s="56" customFormat="1" ht="14.25" customHeight="1">
      <c r="A64" s="91"/>
      <c r="B64" s="91"/>
      <c r="C64" s="91"/>
      <c r="D64" s="13" t="s">
        <v>32</v>
      </c>
      <c r="E64" s="104"/>
      <c r="F64" s="105"/>
      <c r="G64" s="76">
        <f t="shared" si="1"/>
        <v>0</v>
      </c>
      <c r="H64" s="51"/>
      <c r="I64" s="51"/>
      <c r="K64"/>
      <c r="L64"/>
      <c r="M64"/>
      <c r="P64"/>
      <c r="Q64"/>
      <c r="R64"/>
    </row>
    <row r="65" spans="4:10" ht="14.25" customHeight="1">
      <c r="D65" s="13" t="s">
        <v>257</v>
      </c>
      <c r="E65" s="103" t="s">
        <v>47</v>
      </c>
      <c r="F65" s="103" t="str">
        <f>+F3</f>
        <v>Annen drift</v>
      </c>
      <c r="G65" s="103" t="s">
        <v>256</v>
      </c>
      <c r="H65" s="13"/>
      <c r="I65" s="88" t="s">
        <v>430</v>
      </c>
      <c r="J65" s="96"/>
    </row>
    <row r="66" spans="1:17" ht="14.25" customHeight="1">
      <c r="A66" s="13">
        <v>50</v>
      </c>
      <c r="B66" s="13"/>
      <c r="C66" s="13"/>
      <c r="D66" s="13" t="s">
        <v>257</v>
      </c>
      <c r="E66" s="101"/>
      <c r="F66" s="142"/>
      <c r="G66" s="87"/>
      <c r="H66" s="15" t="s">
        <v>78</v>
      </c>
      <c r="I66" s="71" t="s">
        <v>30</v>
      </c>
      <c r="J66" s="96"/>
      <c r="M66" s="56"/>
      <c r="P66" s="56"/>
      <c r="Q66" s="56"/>
    </row>
    <row r="67" spans="1:18" ht="14.25" customHeight="1">
      <c r="A67" s="12">
        <v>5010</v>
      </c>
      <c r="B67" s="12">
        <v>501</v>
      </c>
      <c r="C67" s="12">
        <v>5010</v>
      </c>
      <c r="D67" s="12" t="s">
        <v>146</v>
      </c>
      <c r="E67" s="106"/>
      <c r="F67" s="106"/>
      <c r="G67" s="76">
        <f aca="true" t="shared" si="2" ref="G67:G98">+E67+F67</f>
        <v>0</v>
      </c>
      <c r="H67" s="12" t="s">
        <v>313</v>
      </c>
      <c r="I67" s="131"/>
      <c r="J67" s="96" t="s">
        <v>471</v>
      </c>
      <c r="R67" s="56"/>
    </row>
    <row r="68" spans="1:10" ht="14.25" customHeight="1">
      <c r="A68" s="12">
        <v>5011</v>
      </c>
      <c r="C68" s="12">
        <v>5011</v>
      </c>
      <c r="D68" s="12" t="s">
        <v>51</v>
      </c>
      <c r="E68" s="106"/>
      <c r="F68" s="106"/>
      <c r="G68" s="76">
        <f t="shared" si="2"/>
        <v>0</v>
      </c>
      <c r="H68" s="12" t="s">
        <v>313</v>
      </c>
      <c r="I68" s="89"/>
      <c r="J68" s="96"/>
    </row>
    <row r="69" spans="1:10" ht="14.25" customHeight="1">
      <c r="A69" s="12">
        <v>5012</v>
      </c>
      <c r="C69" s="12">
        <v>5012</v>
      </c>
      <c r="D69" s="12" t="s">
        <v>147</v>
      </c>
      <c r="E69" s="106"/>
      <c r="F69" s="106"/>
      <c r="G69" s="76">
        <f t="shared" si="2"/>
        <v>0</v>
      </c>
      <c r="H69" s="12" t="s">
        <v>313</v>
      </c>
      <c r="I69" s="89"/>
      <c r="J69" s="96"/>
    </row>
    <row r="70" spans="1:18" s="56" customFormat="1" ht="14.25" customHeight="1">
      <c r="A70" s="12">
        <v>5020</v>
      </c>
      <c r="B70" s="12">
        <v>502</v>
      </c>
      <c r="C70" s="12">
        <v>5020</v>
      </c>
      <c r="D70" s="12" t="s">
        <v>258</v>
      </c>
      <c r="E70" s="106"/>
      <c r="F70" s="143"/>
      <c r="G70" s="76">
        <f t="shared" si="2"/>
        <v>0</v>
      </c>
      <c r="H70" s="51" t="s">
        <v>313</v>
      </c>
      <c r="I70" s="89"/>
      <c r="J70" s="96" t="s">
        <v>298</v>
      </c>
      <c r="K70"/>
      <c r="L70"/>
      <c r="M70"/>
      <c r="P70"/>
      <c r="Q70"/>
      <c r="R70"/>
    </row>
    <row r="71" spans="1:10" ht="14.25" customHeight="1">
      <c r="A71" s="12">
        <v>5030</v>
      </c>
      <c r="B71" s="12">
        <v>502</v>
      </c>
      <c r="C71" s="12">
        <v>5020</v>
      </c>
      <c r="D71" s="12" t="s">
        <v>382</v>
      </c>
      <c r="E71" s="106"/>
      <c r="F71" s="106"/>
      <c r="G71" s="76">
        <f t="shared" si="2"/>
        <v>0</v>
      </c>
      <c r="H71" s="51" t="s">
        <v>313</v>
      </c>
      <c r="I71" s="89"/>
      <c r="J71" s="96"/>
    </row>
    <row r="72" spans="1:11" ht="14.25" customHeight="1">
      <c r="A72" s="12">
        <v>5150</v>
      </c>
      <c r="B72" s="12">
        <v>515</v>
      </c>
      <c r="C72" s="12">
        <v>5150</v>
      </c>
      <c r="D72" s="12" t="s">
        <v>52</v>
      </c>
      <c r="E72" s="106"/>
      <c r="F72" s="106"/>
      <c r="G72" s="76">
        <f t="shared" si="2"/>
        <v>0</v>
      </c>
      <c r="H72" s="14" t="s">
        <v>416</v>
      </c>
      <c r="I72" s="107">
        <v>1</v>
      </c>
      <c r="J72" s="96" t="s">
        <v>383</v>
      </c>
      <c r="K72" s="47" t="s">
        <v>419</v>
      </c>
    </row>
    <row r="73" spans="1:11" ht="14.25" customHeight="1">
      <c r="A73" s="12">
        <v>5151</v>
      </c>
      <c r="C73" s="12">
        <v>5151</v>
      </c>
      <c r="D73" s="12" t="s">
        <v>53</v>
      </c>
      <c r="E73" s="106"/>
      <c r="F73" s="106"/>
      <c r="G73" s="76">
        <f t="shared" si="2"/>
        <v>0</v>
      </c>
      <c r="H73" s="50" t="s">
        <v>416</v>
      </c>
      <c r="I73" s="107">
        <v>1</v>
      </c>
      <c r="J73" s="96" t="s">
        <v>383</v>
      </c>
      <c r="K73" s="47" t="s">
        <v>419</v>
      </c>
    </row>
    <row r="74" spans="1:11" ht="14.25" customHeight="1">
      <c r="A74" s="12">
        <v>5152</v>
      </c>
      <c r="C74" s="12">
        <v>5152</v>
      </c>
      <c r="D74" s="12" t="s">
        <v>2</v>
      </c>
      <c r="E74" s="98"/>
      <c r="F74" s="106"/>
      <c r="G74" s="76">
        <f t="shared" si="2"/>
        <v>0</v>
      </c>
      <c r="H74" s="50" t="s">
        <v>416</v>
      </c>
      <c r="I74" s="107">
        <v>1</v>
      </c>
      <c r="J74" s="96" t="s">
        <v>383</v>
      </c>
      <c r="K74" s="47" t="s">
        <v>419</v>
      </c>
    </row>
    <row r="75" spans="1:10" ht="14.25" customHeight="1">
      <c r="A75" s="12">
        <v>5159</v>
      </c>
      <c r="C75" s="12">
        <v>5159</v>
      </c>
      <c r="D75" s="12" t="s">
        <v>3</v>
      </c>
      <c r="E75" s="98"/>
      <c r="F75" s="106"/>
      <c r="G75" s="76">
        <f t="shared" si="2"/>
        <v>0</v>
      </c>
      <c r="H75" s="50" t="s">
        <v>416</v>
      </c>
      <c r="J75" s="96"/>
    </row>
    <row r="76" spans="1:10" ht="14.25" customHeight="1">
      <c r="A76" s="12">
        <v>5160</v>
      </c>
      <c r="B76" s="12">
        <v>516</v>
      </c>
      <c r="C76" s="12">
        <v>5160</v>
      </c>
      <c r="D76" s="12" t="s">
        <v>54</v>
      </c>
      <c r="E76" s="98"/>
      <c r="F76" s="106"/>
      <c r="G76" s="76">
        <f t="shared" si="2"/>
        <v>0</v>
      </c>
      <c r="H76" s="12" t="s">
        <v>39</v>
      </c>
      <c r="I76" s="91"/>
      <c r="J76" s="96"/>
    </row>
    <row r="77" spans="1:10" ht="14.25" customHeight="1">
      <c r="A77" s="12">
        <v>5165</v>
      </c>
      <c r="C77" s="12">
        <v>5165</v>
      </c>
      <c r="D77" s="12" t="s">
        <v>4</v>
      </c>
      <c r="E77" s="98"/>
      <c r="F77" s="106"/>
      <c r="G77" s="76">
        <f t="shared" si="2"/>
        <v>0</v>
      </c>
      <c r="H77" s="50" t="s">
        <v>39</v>
      </c>
      <c r="I77" s="89"/>
      <c r="J77" s="96"/>
    </row>
    <row r="78" spans="1:10" ht="14.25" customHeight="1">
      <c r="A78" s="45">
        <v>5169</v>
      </c>
      <c r="C78" s="12">
        <v>5169</v>
      </c>
      <c r="D78" s="12" t="s">
        <v>148</v>
      </c>
      <c r="E78" s="98"/>
      <c r="F78" s="149"/>
      <c r="G78" s="76">
        <f t="shared" si="2"/>
        <v>0</v>
      </c>
      <c r="H78" s="50" t="s">
        <v>45</v>
      </c>
      <c r="I78" s="50"/>
      <c r="J78" s="96" t="s">
        <v>285</v>
      </c>
    </row>
    <row r="79" spans="1:10" ht="14.25" customHeight="1">
      <c r="A79" s="45">
        <v>5179</v>
      </c>
      <c r="C79" s="12">
        <v>5169</v>
      </c>
      <c r="D79" s="12" t="s">
        <v>440</v>
      </c>
      <c r="E79" s="98"/>
      <c r="F79" s="144"/>
      <c r="G79" s="76">
        <f t="shared" si="2"/>
        <v>0</v>
      </c>
      <c r="H79" s="59" t="s">
        <v>44</v>
      </c>
      <c r="I79" s="59"/>
      <c r="J79" s="96" t="s">
        <v>431</v>
      </c>
    </row>
    <row r="80" spans="1:10" ht="14.25" customHeight="1">
      <c r="A80" s="12">
        <v>5180</v>
      </c>
      <c r="B80" s="12">
        <v>518</v>
      </c>
      <c r="C80" s="12">
        <v>5180</v>
      </c>
      <c r="D80" s="12" t="s">
        <v>55</v>
      </c>
      <c r="E80" s="98"/>
      <c r="F80" s="106"/>
      <c r="G80" s="76">
        <f t="shared" si="2"/>
        <v>0</v>
      </c>
      <c r="H80" s="50" t="s">
        <v>44</v>
      </c>
      <c r="I80" s="50"/>
      <c r="J80" s="96" t="s">
        <v>299</v>
      </c>
    </row>
    <row r="81" spans="1:10" ht="14.25" customHeight="1">
      <c r="A81" s="12">
        <v>5190</v>
      </c>
      <c r="B81" s="12">
        <v>519</v>
      </c>
      <c r="C81" s="12">
        <v>5190</v>
      </c>
      <c r="D81" s="12" t="s">
        <v>441</v>
      </c>
      <c r="E81" s="98"/>
      <c r="F81" s="106"/>
      <c r="G81" s="76">
        <f t="shared" si="2"/>
        <v>0</v>
      </c>
      <c r="H81" s="50" t="s">
        <v>44</v>
      </c>
      <c r="I81" s="50"/>
      <c r="J81" s="96"/>
    </row>
    <row r="82" spans="1:10" ht="14.25" customHeight="1">
      <c r="A82" s="15">
        <v>53</v>
      </c>
      <c r="D82" s="15" t="s">
        <v>259</v>
      </c>
      <c r="E82" s="98"/>
      <c r="F82" s="106"/>
      <c r="G82" s="76">
        <f t="shared" si="2"/>
        <v>0</v>
      </c>
      <c r="H82" s="45" t="s">
        <v>247</v>
      </c>
      <c r="I82" s="45"/>
      <c r="J82" s="96"/>
    </row>
    <row r="83" spans="1:10" ht="14.25" customHeight="1">
      <c r="A83" s="45">
        <v>5300</v>
      </c>
      <c r="B83" s="12">
        <v>530</v>
      </c>
      <c r="C83" s="12">
        <v>5300</v>
      </c>
      <c r="D83" s="12" t="s">
        <v>34</v>
      </c>
      <c r="E83" s="98"/>
      <c r="F83" s="106"/>
      <c r="G83" s="76">
        <f t="shared" si="2"/>
        <v>0</v>
      </c>
      <c r="H83" s="15" t="s">
        <v>415</v>
      </c>
      <c r="I83" s="45"/>
      <c r="J83" s="96"/>
    </row>
    <row r="84" spans="1:10" ht="14.25" customHeight="1">
      <c r="A84" s="12">
        <v>5310</v>
      </c>
      <c r="B84" s="12">
        <v>531</v>
      </c>
      <c r="C84" s="12">
        <v>5310</v>
      </c>
      <c r="D84" s="12" t="s">
        <v>35</v>
      </c>
      <c r="E84" s="98"/>
      <c r="F84" s="106"/>
      <c r="G84" s="76">
        <f t="shared" si="2"/>
        <v>0</v>
      </c>
      <c r="H84" s="12" t="s">
        <v>415</v>
      </c>
      <c r="J84" s="96"/>
    </row>
    <row r="85" spans="1:13" ht="14.25" customHeight="1">
      <c r="A85" s="12">
        <v>5340</v>
      </c>
      <c r="B85" s="12">
        <v>534</v>
      </c>
      <c r="C85" s="12">
        <v>5340</v>
      </c>
      <c r="D85" s="12" t="s">
        <v>36</v>
      </c>
      <c r="E85" s="98"/>
      <c r="F85" s="106"/>
      <c r="G85" s="76">
        <f t="shared" si="2"/>
        <v>0</v>
      </c>
      <c r="H85" s="12" t="s">
        <v>415</v>
      </c>
      <c r="J85" s="96"/>
      <c r="M85" s="52"/>
    </row>
    <row r="86" spans="1:10" ht="14.25" customHeight="1">
      <c r="A86" s="12">
        <v>5390</v>
      </c>
      <c r="B86" s="12">
        <v>539</v>
      </c>
      <c r="C86" s="12">
        <v>5390</v>
      </c>
      <c r="D86" s="12" t="s">
        <v>33</v>
      </c>
      <c r="E86" s="98"/>
      <c r="F86" s="106"/>
      <c r="G86" s="76">
        <f t="shared" si="2"/>
        <v>0</v>
      </c>
      <c r="H86" s="12" t="s">
        <v>415</v>
      </c>
      <c r="J86" s="96" t="s">
        <v>384</v>
      </c>
    </row>
    <row r="87" spans="1:10" ht="14.25" customHeight="1">
      <c r="A87" s="15">
        <v>54</v>
      </c>
      <c r="B87" s="15">
        <v>534</v>
      </c>
      <c r="C87" s="15">
        <v>5340</v>
      </c>
      <c r="D87" s="15" t="s">
        <v>260</v>
      </c>
      <c r="E87" s="98"/>
      <c r="F87" s="106"/>
      <c r="G87" s="76">
        <f t="shared" si="2"/>
        <v>0</v>
      </c>
      <c r="H87" s="12" t="s">
        <v>247</v>
      </c>
      <c r="J87" s="96"/>
    </row>
    <row r="88" spans="1:10" ht="14.25" customHeight="1">
      <c r="A88" s="12">
        <v>5400</v>
      </c>
      <c r="B88" s="12">
        <v>539</v>
      </c>
      <c r="C88" s="12">
        <v>5390</v>
      </c>
      <c r="D88" s="12" t="s">
        <v>149</v>
      </c>
      <c r="E88" s="98"/>
      <c r="F88" s="106"/>
      <c r="G88" s="76">
        <f t="shared" si="2"/>
        <v>0</v>
      </c>
      <c r="H88" s="12" t="s">
        <v>44</v>
      </c>
      <c r="J88" s="96"/>
    </row>
    <row r="89" spans="1:12" ht="14.25" customHeight="1">
      <c r="A89" s="45">
        <v>5401</v>
      </c>
      <c r="B89" s="12">
        <v>540</v>
      </c>
      <c r="C89" s="12">
        <v>5400</v>
      </c>
      <c r="D89" s="12" t="s">
        <v>150</v>
      </c>
      <c r="E89" s="98"/>
      <c r="F89" s="106"/>
      <c r="G89" s="76">
        <f t="shared" si="2"/>
        <v>0</v>
      </c>
      <c r="H89" s="50" t="s">
        <v>44</v>
      </c>
      <c r="I89" s="50"/>
      <c r="J89" s="96"/>
      <c r="K89" s="52"/>
      <c r="L89" s="52"/>
    </row>
    <row r="90" spans="1:10" ht="14.25" customHeight="1">
      <c r="A90" s="12">
        <v>5410</v>
      </c>
      <c r="C90" s="12">
        <v>5401</v>
      </c>
      <c r="D90" s="12" t="s">
        <v>151</v>
      </c>
      <c r="E90" s="98"/>
      <c r="F90" s="106"/>
      <c r="G90" s="76">
        <f t="shared" si="2"/>
        <v>0</v>
      </c>
      <c r="H90" s="12" t="s">
        <v>44</v>
      </c>
      <c r="J90" s="96"/>
    </row>
    <row r="91" spans="1:10" ht="15" customHeight="1">
      <c r="A91" s="15">
        <v>55</v>
      </c>
      <c r="B91" s="15">
        <v>534</v>
      </c>
      <c r="C91" s="15">
        <v>5340</v>
      </c>
      <c r="D91" s="15" t="s">
        <v>261</v>
      </c>
      <c r="E91" s="98"/>
      <c r="F91" s="106"/>
      <c r="G91" s="76">
        <f t="shared" si="2"/>
        <v>0</v>
      </c>
      <c r="H91" s="15" t="s">
        <v>247</v>
      </c>
      <c r="I91" s="15"/>
      <c r="J91" s="96"/>
    </row>
    <row r="92" spans="1:10" ht="15" customHeight="1">
      <c r="A92" s="45">
        <v>5510</v>
      </c>
      <c r="C92" s="12">
        <v>5510</v>
      </c>
      <c r="D92" s="12" t="s">
        <v>5</v>
      </c>
      <c r="E92" s="98"/>
      <c r="F92" s="106"/>
      <c r="G92" s="76">
        <f t="shared" si="2"/>
        <v>0</v>
      </c>
      <c r="H92" s="12" t="s">
        <v>313</v>
      </c>
      <c r="J92" s="96" t="s">
        <v>468</v>
      </c>
    </row>
    <row r="93" spans="1:10" ht="15" customHeight="1">
      <c r="A93" s="12">
        <v>5530</v>
      </c>
      <c r="C93" s="12">
        <v>5530</v>
      </c>
      <c r="D93" s="12" t="s">
        <v>6</v>
      </c>
      <c r="E93" s="98"/>
      <c r="F93" s="106"/>
      <c r="G93" s="76">
        <f t="shared" si="2"/>
        <v>0</v>
      </c>
      <c r="H93" s="12" t="s">
        <v>44</v>
      </c>
      <c r="J93" s="96"/>
    </row>
    <row r="94" spans="1:10" ht="15" customHeight="1">
      <c r="A94" s="12">
        <v>5550</v>
      </c>
      <c r="C94" s="12">
        <v>5540</v>
      </c>
      <c r="D94" s="12" t="s">
        <v>7</v>
      </c>
      <c r="E94" s="98"/>
      <c r="F94" s="106"/>
      <c r="G94" s="76">
        <f t="shared" si="2"/>
        <v>0</v>
      </c>
      <c r="H94" s="12" t="s">
        <v>39</v>
      </c>
      <c r="J94" s="96"/>
    </row>
    <row r="95" spans="1:10" ht="15" customHeight="1">
      <c r="A95" s="15">
        <v>58</v>
      </c>
      <c r="B95" s="15"/>
      <c r="C95" s="15">
        <v>5550</v>
      </c>
      <c r="D95" s="15" t="s">
        <v>286</v>
      </c>
      <c r="E95" s="98"/>
      <c r="F95" s="106"/>
      <c r="J95" s="96"/>
    </row>
    <row r="96" spans="1:17" ht="15" customHeight="1">
      <c r="A96" s="45">
        <v>5800</v>
      </c>
      <c r="B96" s="45">
        <v>580</v>
      </c>
      <c r="C96" s="45">
        <v>5800</v>
      </c>
      <c r="D96" s="45" t="s">
        <v>37</v>
      </c>
      <c r="E96" s="98"/>
      <c r="F96" s="106"/>
      <c r="G96" s="76">
        <f t="shared" si="2"/>
        <v>0</v>
      </c>
      <c r="H96" s="15" t="s">
        <v>44</v>
      </c>
      <c r="I96" s="15"/>
      <c r="J96" s="96"/>
      <c r="Q96" s="52"/>
    </row>
    <row r="97" spans="1:18" ht="15" customHeight="1">
      <c r="A97" s="45">
        <v>5810</v>
      </c>
      <c r="B97" s="45">
        <v>581</v>
      </c>
      <c r="C97" s="45">
        <v>5810</v>
      </c>
      <c r="D97" s="45" t="s">
        <v>152</v>
      </c>
      <c r="E97" s="98"/>
      <c r="F97" s="106"/>
      <c r="G97" s="76">
        <f t="shared" si="2"/>
        <v>0</v>
      </c>
      <c r="H97" s="12" t="s">
        <v>313</v>
      </c>
      <c r="J97" s="96" t="s">
        <v>470</v>
      </c>
      <c r="R97" s="52"/>
    </row>
    <row r="98" spans="1:10" ht="15" customHeight="1">
      <c r="A98" s="45">
        <v>5811</v>
      </c>
      <c r="B98" s="45"/>
      <c r="C98" s="45">
        <v>5811</v>
      </c>
      <c r="D98" s="45" t="s">
        <v>442</v>
      </c>
      <c r="E98" s="98"/>
      <c r="F98" s="106"/>
      <c r="G98" s="76">
        <f t="shared" si="2"/>
        <v>0</v>
      </c>
      <c r="H98" s="50" t="s">
        <v>416</v>
      </c>
      <c r="I98" s="50"/>
      <c r="J98" s="96" t="s">
        <v>470</v>
      </c>
    </row>
    <row r="99" spans="1:13" ht="15" customHeight="1">
      <c r="A99" s="45">
        <v>5812</v>
      </c>
      <c r="B99" s="45"/>
      <c r="C99" s="45">
        <v>5812</v>
      </c>
      <c r="D99" s="45" t="s">
        <v>8</v>
      </c>
      <c r="E99" s="98"/>
      <c r="F99" s="106"/>
      <c r="G99" s="76">
        <f aca="true" t="shared" si="3" ref="G99:G130">+E99+F99</f>
        <v>0</v>
      </c>
      <c r="H99" s="12" t="s">
        <v>39</v>
      </c>
      <c r="J99" s="96" t="s">
        <v>470</v>
      </c>
      <c r="M99" s="56"/>
    </row>
    <row r="100" spans="1:18" s="52" customFormat="1" ht="15" customHeight="1">
      <c r="A100" s="45">
        <v>5813</v>
      </c>
      <c r="B100" s="45"/>
      <c r="C100" s="45">
        <v>5813</v>
      </c>
      <c r="D100" s="45" t="s">
        <v>153</v>
      </c>
      <c r="E100" s="98"/>
      <c r="F100" s="106"/>
      <c r="G100" s="76">
        <f t="shared" si="3"/>
        <v>0</v>
      </c>
      <c r="H100" s="58" t="s">
        <v>39</v>
      </c>
      <c r="I100" s="58"/>
      <c r="J100" s="96" t="s">
        <v>470</v>
      </c>
      <c r="K100"/>
      <c r="L100"/>
      <c r="M100" s="56"/>
      <c r="P100"/>
      <c r="Q100"/>
      <c r="R100"/>
    </row>
    <row r="101" spans="1:13" ht="15" customHeight="1">
      <c r="A101" s="45">
        <v>5820</v>
      </c>
      <c r="B101" s="45">
        <v>582</v>
      </c>
      <c r="C101" s="45">
        <v>5820</v>
      </c>
      <c r="D101" s="45" t="s">
        <v>154</v>
      </c>
      <c r="E101" s="98"/>
      <c r="F101" s="106"/>
      <c r="G101" s="76">
        <f t="shared" si="3"/>
        <v>0</v>
      </c>
      <c r="H101" s="13" t="s">
        <v>44</v>
      </c>
      <c r="I101" s="13"/>
      <c r="J101" s="96"/>
      <c r="M101" s="56"/>
    </row>
    <row r="102" spans="1:10" ht="15" customHeight="1">
      <c r="A102" s="45">
        <v>5830</v>
      </c>
      <c r="B102" s="45">
        <v>583</v>
      </c>
      <c r="C102" s="45">
        <v>5830</v>
      </c>
      <c r="D102" s="45" t="s">
        <v>155</v>
      </c>
      <c r="E102" s="98"/>
      <c r="F102" s="106"/>
      <c r="G102" s="76">
        <f t="shared" si="3"/>
        <v>0</v>
      </c>
      <c r="H102" s="50" t="s">
        <v>44</v>
      </c>
      <c r="I102" s="50"/>
      <c r="J102" s="96"/>
    </row>
    <row r="103" spans="1:10" ht="15" customHeight="1">
      <c r="A103" s="45">
        <v>5890</v>
      </c>
      <c r="B103" s="45">
        <v>589</v>
      </c>
      <c r="C103" s="45">
        <v>5890</v>
      </c>
      <c r="D103" s="45" t="s">
        <v>156</v>
      </c>
      <c r="E103" s="98"/>
      <c r="F103" s="106"/>
      <c r="G103" s="76">
        <f t="shared" si="3"/>
        <v>0</v>
      </c>
      <c r="H103" s="50" t="s">
        <v>44</v>
      </c>
      <c r="I103" s="50"/>
      <c r="J103" s="96" t="s">
        <v>385</v>
      </c>
    </row>
    <row r="104" spans="1:12" ht="15" customHeight="1">
      <c r="A104" s="13">
        <v>59</v>
      </c>
      <c r="B104" s="12">
        <v>590</v>
      </c>
      <c r="C104" s="12">
        <v>5900</v>
      </c>
      <c r="D104" s="15" t="s">
        <v>262</v>
      </c>
      <c r="E104" s="98"/>
      <c r="F104" s="106"/>
      <c r="G104" s="76">
        <f t="shared" si="3"/>
        <v>0</v>
      </c>
      <c r="H104" s="50" t="s">
        <v>247</v>
      </c>
      <c r="I104" s="50"/>
      <c r="J104" s="96"/>
      <c r="K104" s="56"/>
      <c r="L104" s="56"/>
    </row>
    <row r="105" spans="1:12" ht="15" customHeight="1">
      <c r="A105" s="45">
        <v>5900</v>
      </c>
      <c r="B105" s="12">
        <v>591</v>
      </c>
      <c r="C105" s="12">
        <v>5910</v>
      </c>
      <c r="D105" s="12" t="s">
        <v>157</v>
      </c>
      <c r="E105" s="98"/>
      <c r="F105" s="106"/>
      <c r="G105" s="76">
        <f t="shared" si="3"/>
        <v>0</v>
      </c>
      <c r="H105" s="50" t="s">
        <v>415</v>
      </c>
      <c r="I105" s="50"/>
      <c r="J105" s="96"/>
      <c r="K105" s="56"/>
      <c r="L105" s="56"/>
    </row>
    <row r="106" spans="1:10" ht="15" customHeight="1">
      <c r="A106" s="45">
        <v>5910</v>
      </c>
      <c r="B106" s="12">
        <v>592</v>
      </c>
      <c r="C106" s="12">
        <v>5920</v>
      </c>
      <c r="D106" s="12" t="s">
        <v>158</v>
      </c>
      <c r="E106" s="98"/>
      <c r="F106" s="106"/>
      <c r="G106" s="76">
        <f t="shared" si="3"/>
        <v>0</v>
      </c>
      <c r="H106" s="12" t="s">
        <v>415</v>
      </c>
      <c r="J106" s="96" t="s">
        <v>300</v>
      </c>
    </row>
    <row r="107" spans="1:10" ht="15" customHeight="1">
      <c r="A107" s="45">
        <v>5920</v>
      </c>
      <c r="C107" s="12">
        <v>5921</v>
      </c>
      <c r="D107" s="12" t="s">
        <v>56</v>
      </c>
      <c r="E107" s="98"/>
      <c r="F107" s="106"/>
      <c r="G107" s="76">
        <f t="shared" si="3"/>
        <v>0</v>
      </c>
      <c r="H107" s="50" t="s">
        <v>415</v>
      </c>
      <c r="I107" s="50"/>
      <c r="J107" s="96" t="s">
        <v>386</v>
      </c>
    </row>
    <row r="108" spans="1:10" ht="15" customHeight="1">
      <c r="A108" s="45">
        <v>5921</v>
      </c>
      <c r="B108" s="12">
        <v>593</v>
      </c>
      <c r="C108" s="12">
        <v>5930</v>
      </c>
      <c r="D108" s="12" t="s">
        <v>159</v>
      </c>
      <c r="E108" s="98"/>
      <c r="F108" s="106"/>
      <c r="G108" s="76">
        <f t="shared" si="3"/>
        <v>0</v>
      </c>
      <c r="H108" s="12" t="s">
        <v>415</v>
      </c>
      <c r="J108" s="96" t="s">
        <v>386</v>
      </c>
    </row>
    <row r="109" spans="1:10" ht="15" customHeight="1">
      <c r="A109" s="45">
        <v>5930</v>
      </c>
      <c r="B109" s="12">
        <v>594</v>
      </c>
      <c r="C109" s="12">
        <v>5940</v>
      </c>
      <c r="D109" s="12" t="s">
        <v>160</v>
      </c>
      <c r="E109" s="98"/>
      <c r="F109" s="106"/>
      <c r="G109" s="76">
        <f t="shared" si="3"/>
        <v>0</v>
      </c>
      <c r="H109" s="15" t="s">
        <v>415</v>
      </c>
      <c r="I109" s="15"/>
      <c r="J109" s="96" t="s">
        <v>301</v>
      </c>
    </row>
    <row r="110" spans="1:16" ht="15" customHeight="1">
      <c r="A110" s="45">
        <v>5940</v>
      </c>
      <c r="B110" s="12">
        <v>598</v>
      </c>
      <c r="C110" s="12">
        <v>5980</v>
      </c>
      <c r="D110" s="12" t="s">
        <v>190</v>
      </c>
      <c r="E110" s="98"/>
      <c r="F110" s="106"/>
      <c r="G110" s="76">
        <f t="shared" si="3"/>
        <v>0</v>
      </c>
      <c r="H110" s="12" t="s">
        <v>415</v>
      </c>
      <c r="J110" s="96"/>
      <c r="P110" s="56"/>
    </row>
    <row r="111" spans="1:16" ht="15" customHeight="1">
      <c r="A111" s="45">
        <v>5970</v>
      </c>
      <c r="B111" s="12">
        <v>598</v>
      </c>
      <c r="C111" s="12">
        <v>5980</v>
      </c>
      <c r="D111" s="12" t="s">
        <v>161</v>
      </c>
      <c r="E111" s="98"/>
      <c r="F111" s="106"/>
      <c r="G111" s="76">
        <f t="shared" si="3"/>
        <v>0</v>
      </c>
      <c r="H111" s="50" t="s">
        <v>415</v>
      </c>
      <c r="I111" s="50"/>
      <c r="J111" s="96" t="s">
        <v>302</v>
      </c>
      <c r="P111" s="56"/>
    </row>
    <row r="112" spans="1:10" ht="15" customHeight="1">
      <c r="A112" s="45">
        <v>5980</v>
      </c>
      <c r="B112" s="12">
        <v>599</v>
      </c>
      <c r="C112" s="12">
        <v>5990</v>
      </c>
      <c r="D112" s="12" t="s">
        <v>162</v>
      </c>
      <c r="E112" s="98"/>
      <c r="F112" s="106"/>
      <c r="G112" s="76">
        <f t="shared" si="3"/>
        <v>0</v>
      </c>
      <c r="H112" s="50" t="s">
        <v>415</v>
      </c>
      <c r="I112" s="50"/>
      <c r="J112" s="96"/>
    </row>
    <row r="113" spans="1:17" ht="15" customHeight="1">
      <c r="A113" s="45">
        <v>5990</v>
      </c>
      <c r="D113" s="12" t="s">
        <v>163</v>
      </c>
      <c r="E113" s="98"/>
      <c r="F113" s="106"/>
      <c r="G113" s="76">
        <f t="shared" si="3"/>
        <v>0</v>
      </c>
      <c r="H113" s="50" t="s">
        <v>415</v>
      </c>
      <c r="I113" s="50"/>
      <c r="J113" s="96" t="s">
        <v>466</v>
      </c>
      <c r="Q113" s="56"/>
    </row>
    <row r="114" spans="5:18" ht="15" customHeight="1">
      <c r="E114" s="103"/>
      <c r="F114" s="105"/>
      <c r="G114" s="76">
        <f t="shared" si="3"/>
        <v>0</v>
      </c>
      <c r="H114" s="50"/>
      <c r="I114" s="50"/>
      <c r="J114" s="96"/>
      <c r="Q114" s="56"/>
      <c r="R114" s="56"/>
    </row>
    <row r="115" spans="4:18" ht="6" customHeight="1">
      <c r="D115" s="99"/>
      <c r="E115" s="103"/>
      <c r="F115" s="105"/>
      <c r="G115" s="76">
        <f t="shared" si="3"/>
        <v>0</v>
      </c>
      <c r="H115" s="50"/>
      <c r="I115" s="50"/>
      <c r="J115" s="96"/>
      <c r="R115" s="56"/>
    </row>
    <row r="116" spans="5:10" ht="6" customHeight="1">
      <c r="E116" s="103"/>
      <c r="F116" s="105"/>
      <c r="G116" s="76">
        <f t="shared" si="3"/>
        <v>0</v>
      </c>
      <c r="H116" s="50"/>
      <c r="I116" s="50"/>
      <c r="J116" s="96"/>
    </row>
    <row r="117" spans="1:18" s="56" customFormat="1" ht="15" customHeight="1" hidden="1">
      <c r="A117" s="90"/>
      <c r="B117" s="90"/>
      <c r="C117" s="90"/>
      <c r="D117" s="90"/>
      <c r="E117" s="103"/>
      <c r="F117" s="105"/>
      <c r="G117" s="76">
        <f t="shared" si="3"/>
        <v>0</v>
      </c>
      <c r="H117" s="51"/>
      <c r="I117" s="51"/>
      <c r="J117" s="96"/>
      <c r="K117"/>
      <c r="L117"/>
      <c r="M117"/>
      <c r="P117"/>
      <c r="Q117"/>
      <c r="R117"/>
    </row>
    <row r="118" spans="1:18" s="56" customFormat="1" ht="15" customHeight="1" hidden="1">
      <c r="A118" s="90"/>
      <c r="B118" s="90"/>
      <c r="C118" s="90"/>
      <c r="D118" s="90"/>
      <c r="E118" s="103"/>
      <c r="F118" s="105"/>
      <c r="G118" s="76">
        <f t="shared" si="3"/>
        <v>0</v>
      </c>
      <c r="H118" s="51"/>
      <c r="I118" s="51"/>
      <c r="J118" s="96"/>
      <c r="K118"/>
      <c r="L118"/>
      <c r="M118"/>
      <c r="P118"/>
      <c r="Q118"/>
      <c r="R118"/>
    </row>
    <row r="119" spans="1:10" ht="15" customHeight="1" hidden="1">
      <c r="A119" s="13"/>
      <c r="E119" s="103"/>
      <c r="F119" s="105"/>
      <c r="G119" s="76">
        <f t="shared" si="3"/>
        <v>0</v>
      </c>
      <c r="H119" s="50"/>
      <c r="I119" s="50"/>
      <c r="J119" s="96" t="s">
        <v>287</v>
      </c>
    </row>
    <row r="120" spans="1:10" ht="15" customHeight="1">
      <c r="A120" s="13">
        <v>61</v>
      </c>
      <c r="D120" s="15" t="s">
        <v>263</v>
      </c>
      <c r="E120" s="103"/>
      <c r="F120" s="105"/>
      <c r="G120" s="76">
        <f t="shared" si="3"/>
        <v>0</v>
      </c>
      <c r="H120" s="50"/>
      <c r="I120" s="50"/>
      <c r="J120" s="96"/>
    </row>
    <row r="121" spans="1:10" ht="15" customHeight="1">
      <c r="A121" s="12">
        <v>6100</v>
      </c>
      <c r="B121" s="12">
        <v>610</v>
      </c>
      <c r="C121" s="12">
        <v>6100</v>
      </c>
      <c r="D121" s="12" t="s">
        <v>164</v>
      </c>
      <c r="E121" s="98"/>
      <c r="F121" s="106"/>
      <c r="G121" s="76">
        <f t="shared" si="3"/>
        <v>0</v>
      </c>
      <c r="H121" s="12" t="s">
        <v>307</v>
      </c>
      <c r="J121" s="96"/>
    </row>
    <row r="122" spans="1:10" ht="15" customHeight="1">
      <c r="A122" s="12">
        <v>6110</v>
      </c>
      <c r="B122" s="12">
        <v>611</v>
      </c>
      <c r="C122" s="12">
        <v>6110</v>
      </c>
      <c r="D122" s="12" t="s">
        <v>165</v>
      </c>
      <c r="E122" s="98"/>
      <c r="F122" s="106"/>
      <c r="G122" s="76">
        <f t="shared" si="3"/>
        <v>0</v>
      </c>
      <c r="H122" s="12" t="s">
        <v>45</v>
      </c>
      <c r="J122" s="96"/>
    </row>
    <row r="123" spans="1:10" ht="15" customHeight="1">
      <c r="A123" s="15">
        <v>62</v>
      </c>
      <c r="B123" s="15">
        <v>612</v>
      </c>
      <c r="C123" s="15">
        <v>6120</v>
      </c>
      <c r="D123" s="15" t="s">
        <v>264</v>
      </c>
      <c r="E123" s="145"/>
      <c r="F123" s="105"/>
      <c r="G123" s="76">
        <f t="shared" si="3"/>
        <v>0</v>
      </c>
      <c r="H123" s="12" t="s">
        <v>247</v>
      </c>
      <c r="J123" s="96"/>
    </row>
    <row r="124" spans="1:13" ht="15" customHeight="1">
      <c r="A124" s="12">
        <v>6220</v>
      </c>
      <c r="B124" s="12">
        <v>619</v>
      </c>
      <c r="C124" s="12">
        <v>6190</v>
      </c>
      <c r="D124" s="12" t="s">
        <v>171</v>
      </c>
      <c r="E124" s="98"/>
      <c r="F124" s="106"/>
      <c r="G124" s="76">
        <f t="shared" si="3"/>
        <v>0</v>
      </c>
      <c r="H124" s="15" t="s">
        <v>45</v>
      </c>
      <c r="I124" s="15"/>
      <c r="J124" s="96"/>
      <c r="M124" s="63"/>
    </row>
    <row r="125" spans="1:10" ht="15" customHeight="1">
      <c r="A125" s="12">
        <v>6230</v>
      </c>
      <c r="C125" s="13"/>
      <c r="D125" s="12" t="s">
        <v>172</v>
      </c>
      <c r="E125" s="98"/>
      <c r="F125" s="106"/>
      <c r="G125" s="76">
        <f t="shared" si="3"/>
        <v>0</v>
      </c>
      <c r="H125" s="53" t="s">
        <v>45</v>
      </c>
      <c r="I125" s="53"/>
      <c r="J125" s="96"/>
    </row>
    <row r="126" spans="1:10" ht="15" customHeight="1">
      <c r="A126" s="12">
        <v>6240</v>
      </c>
      <c r="B126" s="12">
        <v>622</v>
      </c>
      <c r="C126" s="12">
        <v>6220</v>
      </c>
      <c r="D126" s="12" t="s">
        <v>173</v>
      </c>
      <c r="E126" s="98"/>
      <c r="F126" s="106"/>
      <c r="G126" s="76">
        <f t="shared" si="3"/>
        <v>0</v>
      </c>
      <c r="H126" s="53" t="s">
        <v>45</v>
      </c>
      <c r="I126" s="53"/>
      <c r="J126" s="96"/>
    </row>
    <row r="127" spans="1:10" ht="15" customHeight="1">
      <c r="A127" s="12">
        <v>6290</v>
      </c>
      <c r="B127" s="12">
        <v>623</v>
      </c>
      <c r="C127" s="12">
        <v>6230</v>
      </c>
      <c r="D127" s="12" t="s">
        <v>174</v>
      </c>
      <c r="E127" s="98"/>
      <c r="F127" s="106"/>
      <c r="G127" s="76">
        <f t="shared" si="3"/>
        <v>0</v>
      </c>
      <c r="H127" s="53" t="s">
        <v>45</v>
      </c>
      <c r="I127" s="53"/>
      <c r="J127" s="96" t="s">
        <v>387</v>
      </c>
    </row>
    <row r="128" spans="1:12" ht="15" customHeight="1">
      <c r="A128" s="15">
        <v>63</v>
      </c>
      <c r="B128" s="15"/>
      <c r="C128" s="15"/>
      <c r="D128" s="15" t="s">
        <v>265</v>
      </c>
      <c r="E128" s="101"/>
      <c r="F128" s="105"/>
      <c r="G128" s="76">
        <f t="shared" si="3"/>
        <v>0</v>
      </c>
      <c r="H128" s="53" t="s">
        <v>247</v>
      </c>
      <c r="I128" s="53"/>
      <c r="J128" s="96"/>
      <c r="K128" s="63"/>
      <c r="L128" s="63"/>
    </row>
    <row r="129" spans="1:10" ht="15" customHeight="1">
      <c r="A129" s="45">
        <v>6300</v>
      </c>
      <c r="B129" s="12">
        <v>630</v>
      </c>
      <c r="C129" s="12">
        <v>6300</v>
      </c>
      <c r="D129" s="12" t="s">
        <v>167</v>
      </c>
      <c r="E129" s="98"/>
      <c r="F129" s="106"/>
      <c r="G129" s="76">
        <f t="shared" si="3"/>
        <v>0</v>
      </c>
      <c r="H129" s="13" t="s">
        <v>414</v>
      </c>
      <c r="I129" s="13"/>
      <c r="J129" s="96"/>
    </row>
    <row r="130" spans="1:10" ht="15" customHeight="1">
      <c r="A130" s="12">
        <v>6320</v>
      </c>
      <c r="B130" s="12">
        <v>632</v>
      </c>
      <c r="C130" s="12">
        <v>6320</v>
      </c>
      <c r="D130" s="12" t="s">
        <v>170</v>
      </c>
      <c r="E130" s="98"/>
      <c r="F130" s="106"/>
      <c r="G130" s="76">
        <f t="shared" si="3"/>
        <v>0</v>
      </c>
      <c r="H130" s="12" t="s">
        <v>172</v>
      </c>
      <c r="J130" s="96" t="s">
        <v>432</v>
      </c>
    </row>
    <row r="131" spans="1:10" ht="15" customHeight="1">
      <c r="A131" s="12">
        <v>6340</v>
      </c>
      <c r="B131" s="12">
        <v>634</v>
      </c>
      <c r="C131" s="12">
        <v>6340</v>
      </c>
      <c r="D131" s="12" t="s">
        <v>443</v>
      </c>
      <c r="E131" s="98"/>
      <c r="F131" s="106"/>
      <c r="G131" s="76">
        <f aca="true" t="shared" si="4" ref="G131:G160">+E131+F131</f>
        <v>0</v>
      </c>
      <c r="H131" s="15" t="s">
        <v>82</v>
      </c>
      <c r="I131" s="15"/>
      <c r="J131" s="96" t="s">
        <v>433</v>
      </c>
    </row>
    <row r="132" spans="1:10" ht="15" customHeight="1">
      <c r="A132" s="12">
        <v>6360</v>
      </c>
      <c r="B132" s="12">
        <v>636</v>
      </c>
      <c r="C132" s="12">
        <v>6360</v>
      </c>
      <c r="D132" s="12" t="s">
        <v>168</v>
      </c>
      <c r="E132" s="98"/>
      <c r="F132" s="106"/>
      <c r="G132" s="76">
        <f t="shared" si="4"/>
        <v>0</v>
      </c>
      <c r="H132" s="12" t="s">
        <v>414</v>
      </c>
      <c r="J132" s="96" t="s">
        <v>388</v>
      </c>
    </row>
    <row r="133" spans="1:10" ht="15" customHeight="1">
      <c r="A133" s="12">
        <v>6365</v>
      </c>
      <c r="C133" s="12">
        <v>6365</v>
      </c>
      <c r="D133" s="12" t="s">
        <v>169</v>
      </c>
      <c r="E133" s="98"/>
      <c r="F133" s="106"/>
      <c r="G133" s="76">
        <f t="shared" si="4"/>
        <v>0</v>
      </c>
      <c r="H133" s="12" t="s">
        <v>414</v>
      </c>
      <c r="J133" s="96" t="s">
        <v>389</v>
      </c>
    </row>
    <row r="134" spans="1:16" ht="15" customHeight="1">
      <c r="A134" s="12">
        <v>6370</v>
      </c>
      <c r="B134" s="12">
        <v>637</v>
      </c>
      <c r="C134" s="12">
        <v>6370</v>
      </c>
      <c r="D134" s="12" t="s">
        <v>57</v>
      </c>
      <c r="E134" s="98"/>
      <c r="F134" s="106"/>
      <c r="G134" s="76">
        <f t="shared" si="4"/>
        <v>0</v>
      </c>
      <c r="H134" s="12" t="s">
        <v>414</v>
      </c>
      <c r="J134" s="96" t="s">
        <v>390</v>
      </c>
      <c r="M134" s="56"/>
      <c r="P134" s="63"/>
    </row>
    <row r="135" spans="1:13" ht="15" customHeight="1">
      <c r="A135" s="12">
        <v>6380</v>
      </c>
      <c r="B135" s="12">
        <v>638</v>
      </c>
      <c r="C135" s="12">
        <v>6380</v>
      </c>
      <c r="D135" s="12" t="s">
        <v>58</v>
      </c>
      <c r="E135" s="98"/>
      <c r="F135" s="106"/>
      <c r="G135" s="76">
        <f t="shared" si="4"/>
        <v>0</v>
      </c>
      <c r="H135" s="12" t="s">
        <v>414</v>
      </c>
      <c r="J135" s="96" t="s">
        <v>391</v>
      </c>
      <c r="M135" s="56"/>
    </row>
    <row r="136" spans="1:17" ht="15" customHeight="1">
      <c r="A136" s="12">
        <v>6390</v>
      </c>
      <c r="B136" s="12">
        <v>639</v>
      </c>
      <c r="C136" s="12">
        <v>6390</v>
      </c>
      <c r="D136" s="12" t="s">
        <v>59</v>
      </c>
      <c r="E136" s="98"/>
      <c r="F136" s="106"/>
      <c r="G136" s="76">
        <f t="shared" si="4"/>
        <v>0</v>
      </c>
      <c r="H136" s="12" t="s">
        <v>414</v>
      </c>
      <c r="J136" s="96" t="s">
        <v>288</v>
      </c>
      <c r="M136" s="56"/>
      <c r="Q136" s="63"/>
    </row>
    <row r="137" spans="1:18" ht="15" customHeight="1">
      <c r="A137" s="13">
        <v>64</v>
      </c>
      <c r="B137" s="13"/>
      <c r="C137" s="13"/>
      <c r="D137" s="13" t="s">
        <v>175</v>
      </c>
      <c r="E137" s="103"/>
      <c r="F137" s="105"/>
      <c r="G137" s="76">
        <f t="shared" si="4"/>
        <v>0</v>
      </c>
      <c r="H137" s="50" t="s">
        <v>247</v>
      </c>
      <c r="I137" s="50"/>
      <c r="J137" s="96"/>
      <c r="M137" s="56"/>
      <c r="R137" s="63"/>
    </row>
    <row r="138" spans="1:13" ht="15" customHeight="1">
      <c r="A138" s="12">
        <v>6400</v>
      </c>
      <c r="B138" s="12">
        <v>642</v>
      </c>
      <c r="C138" s="12">
        <v>6420</v>
      </c>
      <c r="D138" s="12" t="s">
        <v>328</v>
      </c>
      <c r="E138" s="98"/>
      <c r="F138" s="106"/>
      <c r="G138" s="76">
        <f t="shared" si="4"/>
        <v>0</v>
      </c>
      <c r="H138" s="12" t="s">
        <v>308</v>
      </c>
      <c r="J138" s="96"/>
      <c r="K138" s="56"/>
      <c r="L138" s="56"/>
      <c r="M138" s="56"/>
    </row>
    <row r="139" spans="1:12" ht="15" customHeight="1">
      <c r="A139" s="12">
        <v>6420</v>
      </c>
      <c r="B139" s="12">
        <v>643</v>
      </c>
      <c r="C139" s="12">
        <v>6430</v>
      </c>
      <c r="D139" s="12" t="s">
        <v>9</v>
      </c>
      <c r="E139" s="98"/>
      <c r="F139" s="106"/>
      <c r="G139" s="76">
        <f t="shared" si="4"/>
        <v>0</v>
      </c>
      <c r="H139" s="12" t="s">
        <v>308</v>
      </c>
      <c r="J139" s="96" t="s">
        <v>392</v>
      </c>
      <c r="K139" s="56"/>
      <c r="L139" s="56"/>
    </row>
    <row r="140" spans="1:12" ht="15" customHeight="1">
      <c r="A140" s="12">
        <v>6430</v>
      </c>
      <c r="D140" s="12" t="s">
        <v>176</v>
      </c>
      <c r="E140" s="98"/>
      <c r="F140" s="106"/>
      <c r="G140" s="76">
        <f t="shared" si="4"/>
        <v>0</v>
      </c>
      <c r="H140" s="12" t="s">
        <v>308</v>
      </c>
      <c r="J140" s="96"/>
      <c r="K140" s="56"/>
      <c r="L140" s="56"/>
    </row>
    <row r="141" spans="1:18" s="63" customFormat="1" ht="15" customHeight="1">
      <c r="A141" s="12">
        <v>6490</v>
      </c>
      <c r="B141" s="12">
        <v>649</v>
      </c>
      <c r="C141" s="12">
        <v>6490</v>
      </c>
      <c r="D141" s="12" t="s">
        <v>177</v>
      </c>
      <c r="E141" s="98"/>
      <c r="F141" s="144"/>
      <c r="G141" s="76">
        <f t="shared" si="4"/>
        <v>0</v>
      </c>
      <c r="H141" s="59" t="s">
        <v>308</v>
      </c>
      <c r="I141" s="59"/>
      <c r="K141" s="56"/>
      <c r="L141" s="56"/>
      <c r="M141"/>
      <c r="P141"/>
      <c r="Q141"/>
      <c r="R141"/>
    </row>
    <row r="142" spans="1:13" ht="15" customHeight="1">
      <c r="A142" s="13">
        <v>65</v>
      </c>
      <c r="B142" s="13"/>
      <c r="C142" s="13"/>
      <c r="D142" s="13" t="s">
        <v>178</v>
      </c>
      <c r="E142" s="103"/>
      <c r="F142" s="105"/>
      <c r="G142" s="76">
        <f t="shared" si="4"/>
        <v>0</v>
      </c>
      <c r="H142" s="12" t="s">
        <v>247</v>
      </c>
      <c r="J142" s="96"/>
      <c r="K142" s="56"/>
      <c r="L142" s="56"/>
      <c r="M142" s="52"/>
    </row>
    <row r="143" spans="1:13" ht="15" customHeight="1">
      <c r="A143" s="12">
        <v>6510</v>
      </c>
      <c r="B143" s="12">
        <v>651</v>
      </c>
      <c r="C143" s="12">
        <v>6510</v>
      </c>
      <c r="D143" s="12" t="s">
        <v>444</v>
      </c>
      <c r="E143" s="98"/>
      <c r="F143" s="106"/>
      <c r="G143" s="76">
        <f t="shared" si="4"/>
        <v>0</v>
      </c>
      <c r="H143" s="12" t="s">
        <v>308</v>
      </c>
      <c r="J143" s="96"/>
      <c r="M143" s="49"/>
    </row>
    <row r="144" spans="1:10" ht="15" customHeight="1">
      <c r="A144" s="12">
        <v>6511</v>
      </c>
      <c r="C144" s="12">
        <v>6511</v>
      </c>
      <c r="D144" s="12" t="s">
        <v>488</v>
      </c>
      <c r="E144" s="98"/>
      <c r="F144" s="106"/>
      <c r="G144" s="76">
        <f t="shared" si="4"/>
        <v>0</v>
      </c>
      <c r="H144" s="12" t="s">
        <v>308</v>
      </c>
      <c r="J144" s="96"/>
    </row>
    <row r="145" spans="1:13" ht="15" customHeight="1">
      <c r="A145" s="47">
        <v>6512</v>
      </c>
      <c r="C145" s="12">
        <v>6512</v>
      </c>
      <c r="D145" s="12" t="s">
        <v>445</v>
      </c>
      <c r="E145" s="98"/>
      <c r="F145" s="106"/>
      <c r="G145" s="76">
        <f t="shared" si="4"/>
        <v>0</v>
      </c>
      <c r="H145" s="15" t="s">
        <v>308</v>
      </c>
      <c r="I145" s="15"/>
      <c r="J145" s="96" t="s">
        <v>434</v>
      </c>
      <c r="K145" s="52"/>
      <c r="L145" s="52"/>
      <c r="M145" s="52"/>
    </row>
    <row r="146" spans="1:16" ht="15" customHeight="1">
      <c r="A146" s="47">
        <v>6513</v>
      </c>
      <c r="C146" s="12">
        <v>6513</v>
      </c>
      <c r="D146" s="12" t="s">
        <v>446</v>
      </c>
      <c r="E146" s="98"/>
      <c r="F146" s="106"/>
      <c r="G146" s="76">
        <f t="shared" si="4"/>
        <v>0</v>
      </c>
      <c r="H146" s="12" t="s">
        <v>308</v>
      </c>
      <c r="J146" s="96"/>
      <c r="K146" s="49"/>
      <c r="L146" s="49"/>
      <c r="P146" s="56"/>
    </row>
    <row r="147" spans="1:16" ht="15" customHeight="1">
      <c r="A147" s="12">
        <v>6514</v>
      </c>
      <c r="C147" s="12">
        <v>6514</v>
      </c>
      <c r="D147" s="12" t="s">
        <v>447</v>
      </c>
      <c r="E147" s="98"/>
      <c r="F147" s="106"/>
      <c r="G147" s="76">
        <f t="shared" si="4"/>
        <v>0</v>
      </c>
      <c r="H147" s="12" t="s">
        <v>308</v>
      </c>
      <c r="J147" s="96"/>
      <c r="P147" s="56"/>
    </row>
    <row r="148" spans="1:17" ht="15" customHeight="1">
      <c r="A148" s="47">
        <v>6515</v>
      </c>
      <c r="C148" s="12">
        <v>6515</v>
      </c>
      <c r="D148" s="45" t="s">
        <v>448</v>
      </c>
      <c r="E148" s="98"/>
      <c r="F148" s="106"/>
      <c r="G148" s="76">
        <f t="shared" si="4"/>
        <v>0</v>
      </c>
      <c r="H148" s="12" t="s">
        <v>308</v>
      </c>
      <c r="J148" s="96" t="s">
        <v>435</v>
      </c>
      <c r="K148" s="52"/>
      <c r="L148" s="52"/>
      <c r="P148" s="56"/>
      <c r="Q148" s="56"/>
    </row>
    <row r="149" spans="1:18" ht="15" customHeight="1">
      <c r="A149" s="47">
        <v>6519</v>
      </c>
      <c r="D149" s="12" t="s">
        <v>489</v>
      </c>
      <c r="E149" s="98"/>
      <c r="F149" s="106"/>
      <c r="G149" s="76">
        <f t="shared" si="4"/>
        <v>0</v>
      </c>
      <c r="H149" s="12" t="s">
        <v>308</v>
      </c>
      <c r="J149" s="96"/>
      <c r="P149" s="56"/>
      <c r="Q149" s="56"/>
      <c r="R149" s="56"/>
    </row>
    <row r="150" spans="1:18" ht="15" customHeight="1">
      <c r="A150" s="12">
        <v>6520</v>
      </c>
      <c r="B150" s="12">
        <v>652</v>
      </c>
      <c r="C150" s="12">
        <v>6520</v>
      </c>
      <c r="D150" s="12" t="s">
        <v>179</v>
      </c>
      <c r="E150" s="98"/>
      <c r="F150" s="106"/>
      <c r="G150" s="76">
        <f t="shared" si="4"/>
        <v>0</v>
      </c>
      <c r="H150" s="12" t="s">
        <v>308</v>
      </c>
      <c r="J150" s="96" t="s">
        <v>393</v>
      </c>
      <c r="P150" s="56"/>
      <c r="Q150" s="56"/>
      <c r="R150" s="56"/>
    </row>
    <row r="151" spans="1:18" ht="15" customHeight="1">
      <c r="A151" s="12">
        <v>6521</v>
      </c>
      <c r="C151" s="12">
        <v>6521</v>
      </c>
      <c r="D151" s="12" t="s">
        <v>180</v>
      </c>
      <c r="E151" s="98"/>
      <c r="F151" s="106"/>
      <c r="G151" s="76">
        <f t="shared" si="4"/>
        <v>0</v>
      </c>
      <c r="H151" s="15" t="s">
        <v>308</v>
      </c>
      <c r="I151" s="15"/>
      <c r="J151" s="96" t="s">
        <v>436</v>
      </c>
      <c r="P151" s="56"/>
      <c r="Q151" s="56"/>
      <c r="R151" s="56"/>
    </row>
    <row r="152" spans="1:16" s="56" customFormat="1" ht="15" customHeight="1">
      <c r="A152" s="12">
        <v>6530</v>
      </c>
      <c r="B152" s="12">
        <v>653</v>
      </c>
      <c r="C152" s="12">
        <v>6530</v>
      </c>
      <c r="D152" s="12" t="s">
        <v>181</v>
      </c>
      <c r="E152" s="98"/>
      <c r="F152" s="106"/>
      <c r="G152" s="76">
        <f t="shared" si="4"/>
        <v>0</v>
      </c>
      <c r="H152" s="51" t="s">
        <v>308</v>
      </c>
      <c r="I152" s="51"/>
      <c r="J152" s="96"/>
      <c r="K152"/>
      <c r="L152"/>
      <c r="M152"/>
      <c r="P152"/>
    </row>
    <row r="153" spans="1:16" s="56" customFormat="1" ht="15" customHeight="1">
      <c r="A153" s="12">
        <v>6540</v>
      </c>
      <c r="B153" s="12">
        <v>654</v>
      </c>
      <c r="C153" s="12">
        <v>6540</v>
      </c>
      <c r="D153" s="12" t="s">
        <v>182</v>
      </c>
      <c r="E153" s="98"/>
      <c r="F153" s="106"/>
      <c r="G153" s="76">
        <f t="shared" si="4"/>
        <v>0</v>
      </c>
      <c r="H153" s="51" t="s">
        <v>308</v>
      </c>
      <c r="I153" s="51"/>
      <c r="J153" s="96"/>
      <c r="K153"/>
      <c r="L153"/>
      <c r="M153"/>
      <c r="P153"/>
    </row>
    <row r="154" spans="1:17" s="56" customFormat="1" ht="15" customHeight="1">
      <c r="A154" s="12">
        <v>6545</v>
      </c>
      <c r="B154" s="12"/>
      <c r="C154" s="12">
        <v>6545</v>
      </c>
      <c r="D154" s="12" t="s">
        <v>449</v>
      </c>
      <c r="E154" s="98"/>
      <c r="F154" s="106"/>
      <c r="G154" s="76">
        <f t="shared" si="4"/>
        <v>0</v>
      </c>
      <c r="H154" s="51" t="s">
        <v>308</v>
      </c>
      <c r="I154" s="51"/>
      <c r="J154" s="96"/>
      <c r="K154"/>
      <c r="L154"/>
      <c r="M154"/>
      <c r="P154" s="52"/>
      <c r="Q154"/>
    </row>
    <row r="155" spans="1:18" s="56" customFormat="1" ht="15" customHeight="1">
      <c r="A155" s="12">
        <v>6550</v>
      </c>
      <c r="B155" s="12">
        <v>655</v>
      </c>
      <c r="C155" s="12">
        <v>6550</v>
      </c>
      <c r="D155" s="12" t="s">
        <v>183</v>
      </c>
      <c r="E155" s="98"/>
      <c r="F155" s="106"/>
      <c r="G155" s="76">
        <f t="shared" si="4"/>
        <v>0</v>
      </c>
      <c r="H155" s="51" t="s">
        <v>42</v>
      </c>
      <c r="I155" s="51"/>
      <c r="J155" s="96" t="s">
        <v>289</v>
      </c>
      <c r="K155"/>
      <c r="L155"/>
      <c r="M155"/>
      <c r="P155" s="49"/>
      <c r="Q155"/>
      <c r="R155"/>
    </row>
    <row r="156" spans="1:18" s="56" customFormat="1" ht="14.25" customHeight="1">
      <c r="A156" s="12" t="s">
        <v>60</v>
      </c>
      <c r="B156" s="12">
        <v>656</v>
      </c>
      <c r="C156" s="12" t="s">
        <v>60</v>
      </c>
      <c r="D156" s="12" t="s">
        <v>184</v>
      </c>
      <c r="E156" s="98"/>
      <c r="F156" s="106"/>
      <c r="G156" s="76">
        <f t="shared" si="4"/>
        <v>0</v>
      </c>
      <c r="H156" s="51" t="s">
        <v>308</v>
      </c>
      <c r="I156" s="51"/>
      <c r="J156" s="96" t="s">
        <v>290</v>
      </c>
      <c r="K156"/>
      <c r="L156"/>
      <c r="M156"/>
      <c r="P156"/>
      <c r="Q156" s="52"/>
      <c r="R156"/>
    </row>
    <row r="157" spans="1:18" s="56" customFormat="1" ht="14.25" customHeight="1">
      <c r="A157" s="12">
        <v>6590</v>
      </c>
      <c r="B157" s="12">
        <v>659</v>
      </c>
      <c r="C157" s="12">
        <v>6590</v>
      </c>
      <c r="D157" s="12" t="s">
        <v>61</v>
      </c>
      <c r="E157" s="98"/>
      <c r="F157" s="106"/>
      <c r="G157" s="76">
        <f t="shared" si="4"/>
        <v>0</v>
      </c>
      <c r="H157" s="51" t="s">
        <v>42</v>
      </c>
      <c r="I157" s="51"/>
      <c r="J157" s="96" t="s">
        <v>394</v>
      </c>
      <c r="K157"/>
      <c r="L157"/>
      <c r="M157"/>
      <c r="P157" s="52"/>
      <c r="Q157" s="49"/>
      <c r="R157" s="52"/>
    </row>
    <row r="158" spans="1:18" ht="14.25" customHeight="1">
      <c r="A158" s="13">
        <v>66</v>
      </c>
      <c r="D158" s="13" t="s">
        <v>246</v>
      </c>
      <c r="E158" s="103"/>
      <c r="F158" s="105"/>
      <c r="G158" s="76">
        <f t="shared" si="4"/>
        <v>0</v>
      </c>
      <c r="H158" s="12" t="s">
        <v>247</v>
      </c>
      <c r="J158" s="96"/>
      <c r="R158" s="49"/>
    </row>
    <row r="159" spans="1:17" ht="14.25" customHeight="1">
      <c r="A159" s="12">
        <v>6600</v>
      </c>
      <c r="B159" s="12">
        <v>660</v>
      </c>
      <c r="C159" s="12">
        <v>6600</v>
      </c>
      <c r="D159" s="12" t="s">
        <v>305</v>
      </c>
      <c r="E159" s="98"/>
      <c r="F159" s="106"/>
      <c r="G159" s="76">
        <f t="shared" si="4"/>
        <v>0</v>
      </c>
      <c r="H159" s="15" t="s">
        <v>12</v>
      </c>
      <c r="I159" s="15"/>
      <c r="J159" s="96" t="s">
        <v>395</v>
      </c>
      <c r="Q159" s="52"/>
    </row>
    <row r="160" spans="1:17" ht="14.25" customHeight="1">
      <c r="A160" s="12">
        <v>6601</v>
      </c>
      <c r="D160" s="12" t="s">
        <v>304</v>
      </c>
      <c r="E160" s="98"/>
      <c r="F160" s="106"/>
      <c r="G160" s="76">
        <f t="shared" si="4"/>
        <v>0</v>
      </c>
      <c r="H160" s="15" t="s">
        <v>376</v>
      </c>
      <c r="I160" s="15"/>
      <c r="J160" s="96" t="s">
        <v>469</v>
      </c>
      <c r="Q160" s="52"/>
    </row>
    <row r="161" spans="1:17" s="52" customFormat="1" ht="14.25" customHeight="1">
      <c r="A161" s="12">
        <v>6610</v>
      </c>
      <c r="B161" s="12"/>
      <c r="C161" s="12"/>
      <c r="D161" s="45" t="s">
        <v>266</v>
      </c>
      <c r="E161" s="98"/>
      <c r="F161" s="106"/>
      <c r="G161" s="76">
        <f aca="true" t="shared" si="5" ref="G161:G192">+E161+F161</f>
        <v>0</v>
      </c>
      <c r="H161" s="12" t="s">
        <v>12</v>
      </c>
      <c r="I161" s="12"/>
      <c r="J161" s="96" t="s">
        <v>396</v>
      </c>
      <c r="K161"/>
      <c r="L161"/>
      <c r="M161"/>
      <c r="P161"/>
      <c r="Q161"/>
    </row>
    <row r="162" spans="1:18" s="49" customFormat="1" ht="14.25" customHeight="1">
      <c r="A162" s="12">
        <v>6620</v>
      </c>
      <c r="B162" s="12">
        <v>662</v>
      </c>
      <c r="C162" s="12">
        <v>6620</v>
      </c>
      <c r="D162" s="12" t="s">
        <v>62</v>
      </c>
      <c r="E162" s="98"/>
      <c r="F162" s="106"/>
      <c r="G162" s="76">
        <f t="shared" si="5"/>
        <v>0</v>
      </c>
      <c r="H162" s="50" t="s">
        <v>12</v>
      </c>
      <c r="I162" s="50"/>
      <c r="J162" s="96" t="s">
        <v>397</v>
      </c>
      <c r="K162"/>
      <c r="L162"/>
      <c r="M162"/>
      <c r="P162"/>
      <c r="Q162"/>
      <c r="R162"/>
    </row>
    <row r="163" spans="1:10" ht="14.25" customHeight="1">
      <c r="A163" s="12">
        <v>6690</v>
      </c>
      <c r="B163" s="12">
        <v>669</v>
      </c>
      <c r="C163" s="12">
        <v>6690</v>
      </c>
      <c r="D163" s="12" t="s">
        <v>63</v>
      </c>
      <c r="E163" s="98"/>
      <c r="F163" s="106"/>
      <c r="G163" s="76">
        <f t="shared" si="5"/>
        <v>0</v>
      </c>
      <c r="H163" s="50" t="s">
        <v>12</v>
      </c>
      <c r="I163" s="50"/>
      <c r="J163" s="96"/>
    </row>
    <row r="164" spans="1:18" s="52" customFormat="1" ht="14.25" customHeight="1">
      <c r="A164" s="13">
        <v>67</v>
      </c>
      <c r="B164" s="13"/>
      <c r="C164" s="13"/>
      <c r="D164" s="13" t="s">
        <v>114</v>
      </c>
      <c r="E164" s="103"/>
      <c r="F164" s="105"/>
      <c r="G164" s="76">
        <f t="shared" si="5"/>
        <v>0</v>
      </c>
      <c r="H164" s="50" t="s">
        <v>247</v>
      </c>
      <c r="I164" s="50"/>
      <c r="J164" s="96"/>
      <c r="K164"/>
      <c r="L164"/>
      <c r="M164"/>
      <c r="P164"/>
      <c r="Q164"/>
      <c r="R164"/>
    </row>
    <row r="165" spans="1:10" ht="14.25" customHeight="1">
      <c r="A165" s="12">
        <v>6700</v>
      </c>
      <c r="B165" s="12">
        <v>670</v>
      </c>
      <c r="C165" s="12">
        <v>6700</v>
      </c>
      <c r="D165" s="12" t="s">
        <v>185</v>
      </c>
      <c r="E165" s="98"/>
      <c r="F165" s="106"/>
      <c r="G165" s="76">
        <f t="shared" si="5"/>
        <v>0</v>
      </c>
      <c r="H165" s="50" t="s">
        <v>114</v>
      </c>
      <c r="I165" s="50"/>
      <c r="J165" s="96"/>
    </row>
    <row r="166" spans="1:10" ht="14.25" customHeight="1">
      <c r="A166" s="12">
        <v>6710</v>
      </c>
      <c r="B166" s="12">
        <v>671</v>
      </c>
      <c r="C166" s="12">
        <v>6710</v>
      </c>
      <c r="D166" s="12" t="s">
        <v>186</v>
      </c>
      <c r="E166" s="98"/>
      <c r="F166" s="106"/>
      <c r="G166" s="76">
        <f t="shared" si="5"/>
        <v>0</v>
      </c>
      <c r="H166" s="50" t="s">
        <v>416</v>
      </c>
      <c r="I166" s="50"/>
      <c r="J166" s="96"/>
    </row>
    <row r="167" spans="1:10" ht="14.25" customHeight="1">
      <c r="A167" s="12">
        <v>6720</v>
      </c>
      <c r="B167" s="12">
        <v>672</v>
      </c>
      <c r="C167" s="12">
        <v>6720</v>
      </c>
      <c r="D167" s="12" t="s">
        <v>450</v>
      </c>
      <c r="E167" s="98"/>
      <c r="F167" s="106"/>
      <c r="G167" s="76">
        <f t="shared" si="5"/>
        <v>0</v>
      </c>
      <c r="H167" s="53" t="s">
        <v>114</v>
      </c>
      <c r="I167" s="53"/>
      <c r="J167" s="96"/>
    </row>
    <row r="168" spans="1:10" ht="14.25" customHeight="1">
      <c r="A168" s="12">
        <v>6790</v>
      </c>
      <c r="B168" s="12">
        <v>679</v>
      </c>
      <c r="C168" s="12">
        <v>6790</v>
      </c>
      <c r="D168" s="12" t="s">
        <v>187</v>
      </c>
      <c r="E168" s="98"/>
      <c r="F168" s="106"/>
      <c r="G168" s="76">
        <f t="shared" si="5"/>
        <v>0</v>
      </c>
      <c r="H168" s="12" t="s">
        <v>114</v>
      </c>
      <c r="J168" s="96"/>
    </row>
    <row r="169" spans="1:10" ht="14.25" customHeight="1">
      <c r="A169" s="13">
        <v>68</v>
      </c>
      <c r="B169" s="13"/>
      <c r="C169" s="13"/>
      <c r="D169" s="13" t="s">
        <v>188</v>
      </c>
      <c r="E169" s="103"/>
      <c r="F169" s="105"/>
      <c r="G169" s="76">
        <f t="shared" si="5"/>
        <v>0</v>
      </c>
      <c r="H169" s="12" t="s">
        <v>247</v>
      </c>
      <c r="J169" s="96"/>
    </row>
    <row r="170" spans="1:10" ht="14.25" customHeight="1">
      <c r="A170" s="12">
        <v>6800</v>
      </c>
      <c r="B170" s="12">
        <v>680</v>
      </c>
      <c r="C170" s="12">
        <v>6800</v>
      </c>
      <c r="D170" s="12" t="s">
        <v>115</v>
      </c>
      <c r="E170" s="98"/>
      <c r="F170" s="106"/>
      <c r="G170" s="76">
        <f t="shared" si="5"/>
        <v>0</v>
      </c>
      <c r="H170" s="12" t="s">
        <v>41</v>
      </c>
      <c r="J170" s="96" t="s">
        <v>398</v>
      </c>
    </row>
    <row r="171" spans="1:10" ht="14.25" customHeight="1">
      <c r="A171" s="12">
        <v>6820</v>
      </c>
      <c r="B171" s="12">
        <v>682</v>
      </c>
      <c r="C171" s="12">
        <v>6820</v>
      </c>
      <c r="D171" s="12" t="s">
        <v>189</v>
      </c>
      <c r="E171" s="98"/>
      <c r="F171" s="106"/>
      <c r="G171" s="76">
        <f t="shared" si="5"/>
        <v>0</v>
      </c>
      <c r="H171" s="12" t="s">
        <v>41</v>
      </c>
      <c r="J171" s="96" t="s">
        <v>399</v>
      </c>
    </row>
    <row r="172" spans="1:10" ht="14.25" customHeight="1">
      <c r="A172" s="12">
        <v>6850</v>
      </c>
      <c r="B172" s="12">
        <v>685</v>
      </c>
      <c r="C172" s="12">
        <v>6850</v>
      </c>
      <c r="D172" s="12" t="s">
        <v>64</v>
      </c>
      <c r="E172" s="98"/>
      <c r="F172" s="106"/>
      <c r="G172" s="76">
        <f t="shared" si="5"/>
        <v>0</v>
      </c>
      <c r="H172" s="50" t="s">
        <v>41</v>
      </c>
      <c r="I172" s="50"/>
      <c r="J172" s="96" t="s">
        <v>437</v>
      </c>
    </row>
    <row r="173" spans="1:10" ht="14.25" customHeight="1">
      <c r="A173" s="12">
        <v>6860</v>
      </c>
      <c r="B173" s="12">
        <v>686</v>
      </c>
      <c r="C173" s="12">
        <v>6860</v>
      </c>
      <c r="D173" s="12" t="s">
        <v>451</v>
      </c>
      <c r="E173" s="98"/>
      <c r="F173" s="106"/>
      <c r="G173" s="76">
        <f t="shared" si="5"/>
        <v>0</v>
      </c>
      <c r="H173" s="12" t="s">
        <v>41</v>
      </c>
      <c r="J173" s="96" t="s">
        <v>438</v>
      </c>
    </row>
    <row r="174" spans="1:10" ht="14.25" customHeight="1">
      <c r="A174" s="12">
        <v>6890</v>
      </c>
      <c r="B174" s="12">
        <v>689</v>
      </c>
      <c r="C174" s="12">
        <v>6890</v>
      </c>
      <c r="D174" s="12" t="s">
        <v>191</v>
      </c>
      <c r="E174" s="98"/>
      <c r="F174" s="106"/>
      <c r="G174" s="76">
        <f t="shared" si="5"/>
        <v>0</v>
      </c>
      <c r="H174" s="51" t="s">
        <v>41</v>
      </c>
      <c r="I174" s="51"/>
      <c r="J174" s="96"/>
    </row>
    <row r="175" spans="1:10" ht="14.25" customHeight="1">
      <c r="A175" s="13">
        <v>69</v>
      </c>
      <c r="B175" s="13"/>
      <c r="C175" s="13"/>
      <c r="D175" s="13" t="s">
        <v>192</v>
      </c>
      <c r="E175" s="103"/>
      <c r="F175" s="105"/>
      <c r="G175" s="76">
        <f t="shared" si="5"/>
        <v>0</v>
      </c>
      <c r="H175" s="12" t="s">
        <v>247</v>
      </c>
      <c r="J175" s="96"/>
    </row>
    <row r="176" spans="1:10" ht="14.25" customHeight="1">
      <c r="A176" s="12">
        <v>6900</v>
      </c>
      <c r="B176" s="12">
        <v>690</v>
      </c>
      <c r="C176" s="12">
        <v>6900</v>
      </c>
      <c r="D176" s="12" t="s">
        <v>193</v>
      </c>
      <c r="E176" s="98"/>
      <c r="F176" s="106"/>
      <c r="G176" s="76">
        <f t="shared" si="5"/>
        <v>0</v>
      </c>
      <c r="H176" s="13" t="s">
        <v>41</v>
      </c>
      <c r="I176" s="13"/>
      <c r="J176" s="96" t="s">
        <v>439</v>
      </c>
    </row>
    <row r="177" spans="1:10" ht="14.25" customHeight="1">
      <c r="A177" s="12">
        <v>6910</v>
      </c>
      <c r="B177" s="12">
        <v>691</v>
      </c>
      <c r="C177" s="12">
        <v>6910</v>
      </c>
      <c r="D177" s="12" t="s">
        <v>10</v>
      </c>
      <c r="E177" s="98"/>
      <c r="F177" s="106"/>
      <c r="G177" s="76">
        <f t="shared" si="5"/>
        <v>0</v>
      </c>
      <c r="H177" s="13" t="s">
        <v>41</v>
      </c>
      <c r="I177" s="13"/>
      <c r="J177" s="96" t="s">
        <v>291</v>
      </c>
    </row>
    <row r="178" spans="1:10" ht="14.25" customHeight="1">
      <c r="A178" s="12">
        <v>6940</v>
      </c>
      <c r="B178" s="12">
        <v>694</v>
      </c>
      <c r="C178" s="12">
        <v>6940</v>
      </c>
      <c r="D178" s="12" t="s">
        <v>194</v>
      </c>
      <c r="E178" s="98"/>
      <c r="F178" s="106"/>
      <c r="G178" s="76">
        <f t="shared" si="5"/>
        <v>0</v>
      </c>
      <c r="H178" s="50" t="s">
        <v>41</v>
      </c>
      <c r="I178" s="50"/>
      <c r="J178" s="96" t="s">
        <v>400</v>
      </c>
    </row>
    <row r="179" spans="1:10" ht="14.25" customHeight="1">
      <c r="A179" s="12">
        <v>6990</v>
      </c>
      <c r="B179" s="12">
        <v>699</v>
      </c>
      <c r="C179" s="12">
        <v>6990</v>
      </c>
      <c r="D179" s="12" t="s">
        <v>195</v>
      </c>
      <c r="E179" s="98"/>
      <c r="F179" s="106"/>
      <c r="G179" s="76">
        <f t="shared" si="5"/>
        <v>0</v>
      </c>
      <c r="H179" s="51" t="s">
        <v>41</v>
      </c>
      <c r="I179" s="51"/>
      <c r="J179" s="96" t="s">
        <v>292</v>
      </c>
    </row>
    <row r="180" spans="1:10" ht="15" customHeight="1">
      <c r="A180" s="13">
        <v>70</v>
      </c>
      <c r="B180" s="13"/>
      <c r="C180" s="13"/>
      <c r="D180" s="13" t="s">
        <v>11</v>
      </c>
      <c r="E180" s="103"/>
      <c r="F180" s="105"/>
      <c r="G180" s="76">
        <f t="shared" si="5"/>
        <v>0</v>
      </c>
      <c r="H180" s="50" t="s">
        <v>247</v>
      </c>
      <c r="I180" s="50"/>
      <c r="J180" s="96"/>
    </row>
    <row r="181" spans="1:10" ht="15" customHeight="1">
      <c r="A181" s="12">
        <v>7000</v>
      </c>
      <c r="B181" s="12">
        <v>700</v>
      </c>
      <c r="C181" s="12">
        <v>7000</v>
      </c>
      <c r="D181" s="12" t="s">
        <v>196</v>
      </c>
      <c r="E181" s="98"/>
      <c r="F181" s="106"/>
      <c r="G181" s="76">
        <f t="shared" si="5"/>
        <v>0</v>
      </c>
      <c r="H181" s="12" t="s">
        <v>308</v>
      </c>
      <c r="J181" s="96"/>
    </row>
    <row r="182" spans="1:10" ht="15" customHeight="1">
      <c r="A182" s="12">
        <v>7020</v>
      </c>
      <c r="B182" s="12">
        <v>702</v>
      </c>
      <c r="C182" s="12">
        <v>7020</v>
      </c>
      <c r="D182" s="12" t="s">
        <v>171</v>
      </c>
      <c r="E182" s="98"/>
      <c r="F182" s="106"/>
      <c r="G182" s="76">
        <f t="shared" si="5"/>
        <v>0</v>
      </c>
      <c r="H182" s="13" t="s">
        <v>308</v>
      </c>
      <c r="I182" s="13"/>
      <c r="J182" s="96"/>
    </row>
    <row r="183" spans="1:10" ht="15" customHeight="1">
      <c r="A183" s="12">
        <v>7040</v>
      </c>
      <c r="B183" s="12">
        <v>704</v>
      </c>
      <c r="C183" s="12">
        <v>7040</v>
      </c>
      <c r="D183" s="12" t="s">
        <v>197</v>
      </c>
      <c r="E183" s="98"/>
      <c r="F183" s="106"/>
      <c r="G183" s="76">
        <f t="shared" si="5"/>
        <v>0</v>
      </c>
      <c r="H183" s="12" t="s">
        <v>308</v>
      </c>
      <c r="J183" s="96" t="s">
        <v>401</v>
      </c>
    </row>
    <row r="184" spans="1:10" ht="15" customHeight="1">
      <c r="A184" s="12">
        <v>7070</v>
      </c>
      <c r="B184" s="12">
        <v>707</v>
      </c>
      <c r="C184" s="12">
        <v>7070</v>
      </c>
      <c r="D184" s="12" t="s">
        <v>198</v>
      </c>
      <c r="E184" s="98"/>
      <c r="F184" s="106"/>
      <c r="G184" s="76">
        <f t="shared" si="5"/>
        <v>0</v>
      </c>
      <c r="H184" s="12" t="s">
        <v>308</v>
      </c>
      <c r="J184" s="96"/>
    </row>
    <row r="185" spans="1:10" ht="15" customHeight="1">
      <c r="A185" s="12">
        <v>7080</v>
      </c>
      <c r="B185" s="12">
        <v>708</v>
      </c>
      <c r="C185" s="12">
        <v>7080</v>
      </c>
      <c r="D185" s="12" t="s">
        <v>200</v>
      </c>
      <c r="E185" s="98"/>
      <c r="F185" s="106"/>
      <c r="G185" s="76">
        <f t="shared" si="5"/>
        <v>0</v>
      </c>
      <c r="H185" s="12" t="s">
        <v>308</v>
      </c>
      <c r="J185" s="96"/>
    </row>
    <row r="186" spans="1:13" ht="15" customHeight="1">
      <c r="A186" s="12">
        <v>7090</v>
      </c>
      <c r="B186" s="12">
        <v>709</v>
      </c>
      <c r="C186" s="12">
        <v>7090</v>
      </c>
      <c r="D186" s="12" t="s">
        <v>199</v>
      </c>
      <c r="E186" s="98"/>
      <c r="F186" s="106"/>
      <c r="G186" s="76">
        <f t="shared" si="5"/>
        <v>0</v>
      </c>
      <c r="H186" s="12" t="s">
        <v>308</v>
      </c>
      <c r="J186" s="96"/>
      <c r="M186" s="56"/>
    </row>
    <row r="187" spans="1:10" ht="15" customHeight="1">
      <c r="A187" s="13">
        <v>71</v>
      </c>
      <c r="B187" s="13"/>
      <c r="C187" s="13"/>
      <c r="D187" s="13" t="s">
        <v>201</v>
      </c>
      <c r="E187" s="103"/>
      <c r="F187" s="105"/>
      <c r="G187" s="76">
        <f t="shared" si="5"/>
        <v>0</v>
      </c>
      <c r="H187" s="12" t="s">
        <v>247</v>
      </c>
      <c r="J187" s="96"/>
    </row>
    <row r="188" spans="1:10" ht="15" customHeight="1">
      <c r="A188" s="12">
        <v>7100</v>
      </c>
      <c r="B188" s="12">
        <v>710</v>
      </c>
      <c r="C188" s="12">
        <v>7100</v>
      </c>
      <c r="D188" s="12" t="s">
        <v>202</v>
      </c>
      <c r="E188" s="98"/>
      <c r="F188" s="106"/>
      <c r="G188" s="76">
        <f t="shared" si="5"/>
        <v>0</v>
      </c>
      <c r="H188" s="15" t="s">
        <v>249</v>
      </c>
      <c r="I188" s="15"/>
      <c r="J188" s="96"/>
    </row>
    <row r="189" spans="1:10" ht="15" customHeight="1">
      <c r="A189" s="12">
        <v>7110</v>
      </c>
      <c r="B189" s="12">
        <v>711</v>
      </c>
      <c r="C189" s="12">
        <v>7110</v>
      </c>
      <c r="D189" s="12" t="s">
        <v>203</v>
      </c>
      <c r="E189" s="98"/>
      <c r="F189" s="106"/>
      <c r="G189" s="76">
        <f t="shared" si="5"/>
        <v>0</v>
      </c>
      <c r="H189" s="12" t="s">
        <v>249</v>
      </c>
      <c r="J189" s="96"/>
    </row>
    <row r="190" spans="1:10" ht="15" customHeight="1">
      <c r="A190" s="12">
        <v>7130</v>
      </c>
      <c r="B190" s="12">
        <v>713</v>
      </c>
      <c r="C190" s="12">
        <v>7130</v>
      </c>
      <c r="D190" s="12" t="s">
        <v>204</v>
      </c>
      <c r="E190" s="98"/>
      <c r="F190" s="106"/>
      <c r="G190" s="76">
        <f t="shared" si="5"/>
        <v>0</v>
      </c>
      <c r="H190" s="12" t="s">
        <v>249</v>
      </c>
      <c r="J190" s="96"/>
    </row>
    <row r="191" spans="1:13" ht="15" customHeight="1">
      <c r="A191" s="12">
        <v>7140</v>
      </c>
      <c r="B191" s="12">
        <v>714</v>
      </c>
      <c r="C191" s="12">
        <v>7140</v>
      </c>
      <c r="D191" s="12" t="s">
        <v>205</v>
      </c>
      <c r="E191" s="98"/>
      <c r="F191" s="106"/>
      <c r="G191" s="76">
        <f t="shared" si="5"/>
        <v>0</v>
      </c>
      <c r="H191" s="12" t="s">
        <v>249</v>
      </c>
      <c r="J191" s="96"/>
      <c r="M191" s="56"/>
    </row>
    <row r="192" spans="1:12" ht="15" customHeight="1">
      <c r="A192" s="12">
        <v>7150</v>
      </c>
      <c r="B192" s="12">
        <v>715</v>
      </c>
      <c r="C192" s="12">
        <v>7150</v>
      </c>
      <c r="D192" s="12" t="s">
        <v>206</v>
      </c>
      <c r="E192" s="98"/>
      <c r="F192" s="106"/>
      <c r="G192" s="76">
        <f t="shared" si="5"/>
        <v>0</v>
      </c>
      <c r="H192" s="12" t="s">
        <v>249</v>
      </c>
      <c r="J192" s="96"/>
      <c r="K192" s="56"/>
      <c r="L192" s="56"/>
    </row>
    <row r="193" spans="1:10" ht="15" customHeight="1">
      <c r="A193" s="12">
        <v>7160</v>
      </c>
      <c r="B193" s="12">
        <v>716</v>
      </c>
      <c r="C193" s="12">
        <v>7160</v>
      </c>
      <c r="D193" s="12" t="s">
        <v>207</v>
      </c>
      <c r="E193" s="98"/>
      <c r="F193" s="106"/>
      <c r="G193" s="76">
        <f aca="true" t="shared" si="6" ref="G193:G224">+E193+F193</f>
        <v>0</v>
      </c>
      <c r="H193" s="61" t="s">
        <v>249</v>
      </c>
      <c r="I193" s="61"/>
      <c r="J193" s="96"/>
    </row>
    <row r="194" spans="1:10" ht="15" customHeight="1">
      <c r="A194" s="12">
        <v>7180</v>
      </c>
      <c r="B194" s="12">
        <v>718</v>
      </c>
      <c r="C194" s="12">
        <v>7180</v>
      </c>
      <c r="D194" s="12" t="s">
        <v>208</v>
      </c>
      <c r="E194" s="98"/>
      <c r="F194" s="106"/>
      <c r="G194" s="76">
        <f t="shared" si="6"/>
        <v>0</v>
      </c>
      <c r="H194" s="50" t="s">
        <v>249</v>
      </c>
      <c r="I194" s="50"/>
      <c r="J194" s="96"/>
    </row>
    <row r="195" spans="1:10" ht="15" customHeight="1">
      <c r="A195" s="12">
        <v>7190</v>
      </c>
      <c r="B195" s="12">
        <v>719</v>
      </c>
      <c r="C195" s="12">
        <v>7190</v>
      </c>
      <c r="D195" s="12" t="s">
        <v>209</v>
      </c>
      <c r="E195" s="98"/>
      <c r="F195" s="106"/>
      <c r="G195" s="76">
        <f t="shared" si="6"/>
        <v>0</v>
      </c>
      <c r="H195" s="50" t="s">
        <v>249</v>
      </c>
      <c r="I195" s="50"/>
      <c r="J195" s="96"/>
    </row>
    <row r="196" spans="1:13" ht="15" customHeight="1">
      <c r="A196" s="13">
        <v>73</v>
      </c>
      <c r="B196" s="13"/>
      <c r="C196" s="13"/>
      <c r="D196" s="13" t="s">
        <v>210</v>
      </c>
      <c r="E196" s="103"/>
      <c r="F196" s="105"/>
      <c r="G196" s="76">
        <f t="shared" si="6"/>
        <v>0</v>
      </c>
      <c r="H196" s="13" t="s">
        <v>247</v>
      </c>
      <c r="I196" s="13"/>
      <c r="J196" s="96"/>
      <c r="K196" s="56"/>
      <c r="L196" s="56"/>
      <c r="M196" s="56"/>
    </row>
    <row r="197" spans="1:10" ht="15" customHeight="1">
      <c r="A197" s="12">
        <v>7300</v>
      </c>
      <c r="B197" s="12">
        <v>730</v>
      </c>
      <c r="C197" s="12">
        <v>7300</v>
      </c>
      <c r="D197" s="45" t="s">
        <v>452</v>
      </c>
      <c r="E197" s="98"/>
      <c r="F197" s="106"/>
      <c r="G197" s="76">
        <f t="shared" si="6"/>
        <v>0</v>
      </c>
      <c r="H197" s="15" t="s">
        <v>40</v>
      </c>
      <c r="I197" s="15"/>
      <c r="J197" s="96"/>
    </row>
    <row r="198" spans="1:10" ht="15" customHeight="1">
      <c r="A198" s="12">
        <v>7305</v>
      </c>
      <c r="C198" s="12">
        <v>7305</v>
      </c>
      <c r="D198" s="45" t="s">
        <v>211</v>
      </c>
      <c r="E198" s="98"/>
      <c r="F198" s="106"/>
      <c r="G198" s="76">
        <f t="shared" si="6"/>
        <v>0</v>
      </c>
      <c r="H198" s="12" t="s">
        <v>40</v>
      </c>
      <c r="J198" s="94"/>
    </row>
    <row r="199" spans="1:10" ht="15" customHeight="1">
      <c r="A199" s="12">
        <v>7310</v>
      </c>
      <c r="B199" s="12">
        <v>731</v>
      </c>
      <c r="C199" s="12">
        <v>7310</v>
      </c>
      <c r="D199" s="45" t="s">
        <v>65</v>
      </c>
      <c r="E199" s="98"/>
      <c r="F199" s="106"/>
      <c r="G199" s="76">
        <f t="shared" si="6"/>
        <v>0</v>
      </c>
      <c r="H199" s="50" t="s">
        <v>40</v>
      </c>
      <c r="I199" s="50"/>
      <c r="J199" s="96" t="s">
        <v>402</v>
      </c>
    </row>
    <row r="200" spans="1:10" ht="15" customHeight="1">
      <c r="A200" s="12">
        <v>7320</v>
      </c>
      <c r="B200" s="12">
        <v>732</v>
      </c>
      <c r="C200" s="12">
        <v>7320</v>
      </c>
      <c r="D200" s="45" t="s">
        <v>212</v>
      </c>
      <c r="E200" s="98"/>
      <c r="F200" s="106"/>
      <c r="G200" s="76">
        <f t="shared" si="6"/>
        <v>0</v>
      </c>
      <c r="H200" s="12" t="s">
        <v>40</v>
      </c>
      <c r="J200" s="96"/>
    </row>
    <row r="201" spans="1:16" ht="15" customHeight="1">
      <c r="A201" s="12">
        <v>7330</v>
      </c>
      <c r="B201" s="12">
        <v>733</v>
      </c>
      <c r="C201" s="12">
        <v>7330</v>
      </c>
      <c r="D201" s="45" t="s">
        <v>66</v>
      </c>
      <c r="E201" s="98"/>
      <c r="F201" s="106"/>
      <c r="G201" s="76">
        <f t="shared" si="6"/>
        <v>0</v>
      </c>
      <c r="H201" s="50" t="s">
        <v>40</v>
      </c>
      <c r="I201" s="50"/>
      <c r="J201" s="96"/>
      <c r="P201" s="56"/>
    </row>
    <row r="202" spans="1:10" ht="15" customHeight="1">
      <c r="A202" s="12">
        <v>7340</v>
      </c>
      <c r="B202" s="12">
        <v>734</v>
      </c>
      <c r="C202" s="12">
        <v>7340</v>
      </c>
      <c r="D202" s="45" t="s">
        <v>213</v>
      </c>
      <c r="E202" s="98"/>
      <c r="F202" s="106"/>
      <c r="G202" s="76">
        <f t="shared" si="6"/>
        <v>0</v>
      </c>
      <c r="H202" s="13" t="s">
        <v>40</v>
      </c>
      <c r="I202" s="13"/>
      <c r="J202" s="96" t="s">
        <v>403</v>
      </c>
    </row>
    <row r="203" spans="1:17" ht="15" customHeight="1">
      <c r="A203" s="12">
        <v>7350</v>
      </c>
      <c r="B203" s="12">
        <v>735</v>
      </c>
      <c r="C203" s="12">
        <v>7350</v>
      </c>
      <c r="D203" s="12" t="s">
        <v>67</v>
      </c>
      <c r="E203" s="98"/>
      <c r="F203" s="106"/>
      <c r="G203" s="76">
        <f t="shared" si="6"/>
        <v>0</v>
      </c>
      <c r="H203" s="15" t="s">
        <v>40</v>
      </c>
      <c r="I203" s="15"/>
      <c r="J203" s="96"/>
      <c r="Q203" s="56"/>
    </row>
    <row r="204" spans="1:18" ht="15" customHeight="1">
      <c r="A204" s="12">
        <v>7370</v>
      </c>
      <c r="B204" s="12">
        <v>737</v>
      </c>
      <c r="C204" s="12">
        <v>7370</v>
      </c>
      <c r="D204" s="12" t="s">
        <v>214</v>
      </c>
      <c r="E204" s="98"/>
      <c r="F204" s="106"/>
      <c r="G204" s="76">
        <f t="shared" si="6"/>
        <v>0</v>
      </c>
      <c r="H204" s="12" t="s">
        <v>40</v>
      </c>
      <c r="J204" s="96"/>
      <c r="R204" s="56"/>
    </row>
    <row r="205" spans="1:10" ht="15" customHeight="1">
      <c r="A205" s="12">
        <v>7380</v>
      </c>
      <c r="B205" s="12">
        <v>738</v>
      </c>
      <c r="C205" s="12">
        <v>7380</v>
      </c>
      <c r="D205" s="12" t="s">
        <v>216</v>
      </c>
      <c r="E205" s="98"/>
      <c r="F205" s="106"/>
      <c r="G205" s="76">
        <f t="shared" si="6"/>
        <v>0</v>
      </c>
      <c r="H205" s="12" t="s">
        <v>40</v>
      </c>
      <c r="J205" s="96"/>
    </row>
    <row r="206" spans="1:10" ht="15" customHeight="1">
      <c r="A206" s="12">
        <v>7390</v>
      </c>
      <c r="B206" s="12">
        <v>739</v>
      </c>
      <c r="C206" s="12">
        <v>7390</v>
      </c>
      <c r="D206" s="12" t="s">
        <v>215</v>
      </c>
      <c r="E206" s="98"/>
      <c r="F206" s="106"/>
      <c r="G206" s="76">
        <f t="shared" si="6"/>
        <v>0</v>
      </c>
      <c r="H206" s="12" t="s">
        <v>40</v>
      </c>
      <c r="J206" s="96"/>
    </row>
    <row r="207" spans="1:18" s="56" customFormat="1" ht="15" customHeight="1">
      <c r="A207" s="13">
        <v>74</v>
      </c>
      <c r="B207" s="13"/>
      <c r="C207" s="13"/>
      <c r="D207" s="13" t="s">
        <v>217</v>
      </c>
      <c r="E207" s="103"/>
      <c r="F207" s="105"/>
      <c r="G207" s="76">
        <f t="shared" si="6"/>
        <v>0</v>
      </c>
      <c r="H207" s="51" t="s">
        <v>247</v>
      </c>
      <c r="I207" s="51"/>
      <c r="J207" s="96"/>
      <c r="K207"/>
      <c r="L207"/>
      <c r="M207"/>
      <c r="Q207"/>
      <c r="R207"/>
    </row>
    <row r="208" spans="1:13" ht="15" customHeight="1">
      <c r="A208" s="12">
        <v>7400</v>
      </c>
      <c r="B208" s="12">
        <v>740</v>
      </c>
      <c r="C208" s="12">
        <v>7400</v>
      </c>
      <c r="D208" s="12" t="s">
        <v>218</v>
      </c>
      <c r="E208" s="98"/>
      <c r="F208" s="106"/>
      <c r="G208" s="76">
        <f t="shared" si="6"/>
        <v>0</v>
      </c>
      <c r="H208" s="12" t="s">
        <v>42</v>
      </c>
      <c r="J208" s="96" t="s">
        <v>404</v>
      </c>
      <c r="K208" s="52"/>
      <c r="L208" s="52"/>
      <c r="M208" s="52"/>
    </row>
    <row r="209" spans="1:17" ht="15" customHeight="1">
      <c r="A209" s="12">
        <v>7410</v>
      </c>
      <c r="B209" s="12">
        <v>741</v>
      </c>
      <c r="C209" s="12">
        <v>7410</v>
      </c>
      <c r="D209" s="12" t="s">
        <v>116</v>
      </c>
      <c r="E209" s="98"/>
      <c r="F209" s="106"/>
      <c r="G209" s="76">
        <f t="shared" si="6"/>
        <v>0</v>
      </c>
      <c r="H209" s="12" t="s">
        <v>42</v>
      </c>
      <c r="J209" s="96"/>
      <c r="Q209" s="56"/>
    </row>
    <row r="210" spans="1:18" ht="15" customHeight="1">
      <c r="A210" s="12">
        <v>7420</v>
      </c>
      <c r="B210" s="12">
        <v>742</v>
      </c>
      <c r="C210" s="12">
        <v>7420</v>
      </c>
      <c r="D210" s="12" t="s">
        <v>219</v>
      </c>
      <c r="E210" s="98"/>
      <c r="F210" s="106"/>
      <c r="G210" s="76">
        <f t="shared" si="6"/>
        <v>0</v>
      </c>
      <c r="H210" s="13" t="s">
        <v>42</v>
      </c>
      <c r="I210" s="13"/>
      <c r="J210" s="96"/>
      <c r="R210" s="56"/>
    </row>
    <row r="211" spans="1:10" ht="15" customHeight="1">
      <c r="A211" s="12">
        <v>7490</v>
      </c>
      <c r="B211" s="12">
        <v>749</v>
      </c>
      <c r="C211" s="12">
        <v>7490</v>
      </c>
      <c r="D211" s="12" t="s">
        <v>68</v>
      </c>
      <c r="E211" s="98"/>
      <c r="F211" s="106"/>
      <c r="G211" s="76">
        <f t="shared" si="6"/>
        <v>0</v>
      </c>
      <c r="H211" s="15" t="s">
        <v>42</v>
      </c>
      <c r="I211" s="15"/>
      <c r="J211" s="96" t="s">
        <v>405</v>
      </c>
    </row>
    <row r="212" spans="1:16" ht="15" customHeight="1">
      <c r="A212" s="13">
        <v>75</v>
      </c>
      <c r="B212" s="13"/>
      <c r="C212" s="13"/>
      <c r="D212" s="13" t="s">
        <v>220</v>
      </c>
      <c r="E212" s="103"/>
      <c r="F212" s="105"/>
      <c r="G212" s="76">
        <f t="shared" si="6"/>
        <v>0</v>
      </c>
      <c r="H212" s="12" t="s">
        <v>247</v>
      </c>
      <c r="J212" s="96"/>
      <c r="P212" s="56"/>
    </row>
    <row r="213" spans="1:18" s="56" customFormat="1" ht="15" customHeight="1">
      <c r="A213" s="12">
        <v>7510</v>
      </c>
      <c r="B213" s="12">
        <v>751</v>
      </c>
      <c r="C213" s="12">
        <v>7510</v>
      </c>
      <c r="D213" s="12" t="s">
        <v>221</v>
      </c>
      <c r="E213" s="98"/>
      <c r="F213" s="106"/>
      <c r="G213" s="76">
        <f t="shared" si="6"/>
        <v>0</v>
      </c>
      <c r="H213" s="50" t="s">
        <v>117</v>
      </c>
      <c r="I213" s="50"/>
      <c r="J213" s="96"/>
      <c r="K213"/>
      <c r="L213"/>
      <c r="M213"/>
      <c r="P213"/>
      <c r="Q213"/>
      <c r="R213"/>
    </row>
    <row r="214" spans="1:17" ht="15" customHeight="1">
      <c r="A214" s="12">
        <v>7520</v>
      </c>
      <c r="B214" s="12">
        <v>752</v>
      </c>
      <c r="C214" s="12">
        <v>7520</v>
      </c>
      <c r="D214" s="12" t="s">
        <v>141</v>
      </c>
      <c r="E214" s="98"/>
      <c r="F214" s="106"/>
      <c r="G214" s="76">
        <f t="shared" si="6"/>
        <v>0</v>
      </c>
      <c r="H214" s="12" t="s">
        <v>117</v>
      </c>
      <c r="J214" s="96"/>
      <c r="Q214" s="56"/>
    </row>
    <row r="215" spans="1:18" ht="15" customHeight="1">
      <c r="A215" s="12">
        <v>7530</v>
      </c>
      <c r="B215" s="12">
        <v>753</v>
      </c>
      <c r="C215" s="12">
        <v>7530</v>
      </c>
      <c r="D215" s="12" t="s">
        <v>222</v>
      </c>
      <c r="E215" s="98"/>
      <c r="F215" s="106"/>
      <c r="G215" s="76">
        <f t="shared" si="6"/>
        <v>0</v>
      </c>
      <c r="H215" s="12" t="s">
        <v>117</v>
      </c>
      <c r="J215" s="96"/>
      <c r="R215" s="56"/>
    </row>
    <row r="216" spans="1:10" ht="15" customHeight="1">
      <c r="A216" s="12">
        <v>7540</v>
      </c>
      <c r="B216" s="12">
        <v>754</v>
      </c>
      <c r="C216" s="12">
        <v>7540</v>
      </c>
      <c r="D216" s="12" t="s">
        <v>223</v>
      </c>
      <c r="E216" s="98"/>
      <c r="F216" s="106"/>
      <c r="G216" s="76">
        <f t="shared" si="6"/>
        <v>0</v>
      </c>
      <c r="H216" s="50" t="s">
        <v>117</v>
      </c>
      <c r="I216" s="50"/>
      <c r="J216" s="96"/>
    </row>
    <row r="217" spans="1:10" ht="15" customHeight="1">
      <c r="A217" s="12">
        <v>7550</v>
      </c>
      <c r="B217" s="12">
        <v>755</v>
      </c>
      <c r="C217" s="12">
        <v>7550</v>
      </c>
      <c r="D217" s="12" t="s">
        <v>224</v>
      </c>
      <c r="E217" s="98"/>
      <c r="F217" s="106"/>
      <c r="G217" s="76">
        <f t="shared" si="6"/>
        <v>0</v>
      </c>
      <c r="H217" s="50" t="s">
        <v>117</v>
      </c>
      <c r="I217" s="50"/>
      <c r="J217" s="96" t="s">
        <v>406</v>
      </c>
    </row>
    <row r="218" spans="1:18" s="56" customFormat="1" ht="15" customHeight="1">
      <c r="A218" s="13">
        <v>77</v>
      </c>
      <c r="B218" s="13"/>
      <c r="C218" s="13"/>
      <c r="D218" s="13" t="s">
        <v>225</v>
      </c>
      <c r="E218" s="103"/>
      <c r="F218" s="105"/>
      <c r="G218" s="76">
        <f t="shared" si="6"/>
        <v>0</v>
      </c>
      <c r="H218" s="50" t="s">
        <v>247</v>
      </c>
      <c r="I218" s="50"/>
      <c r="J218" s="96"/>
      <c r="K218"/>
      <c r="L218"/>
      <c r="M218"/>
      <c r="P218"/>
      <c r="Q218"/>
      <c r="R218"/>
    </row>
    <row r="219" spans="1:10" ht="15" customHeight="1">
      <c r="A219" s="12">
        <v>7710</v>
      </c>
      <c r="B219" s="12">
        <v>771</v>
      </c>
      <c r="C219" s="12">
        <v>7710</v>
      </c>
      <c r="D219" s="45" t="s">
        <v>226</v>
      </c>
      <c r="E219" s="98"/>
      <c r="F219" s="106"/>
      <c r="G219" s="76">
        <f t="shared" si="6"/>
        <v>0</v>
      </c>
      <c r="H219" s="12" t="s">
        <v>42</v>
      </c>
      <c r="J219" s="96"/>
    </row>
    <row r="220" spans="1:10" ht="15" customHeight="1">
      <c r="A220" s="12">
        <v>7720</v>
      </c>
      <c r="B220" s="12">
        <v>772</v>
      </c>
      <c r="C220" s="12">
        <v>7720</v>
      </c>
      <c r="D220" s="12" t="s">
        <v>69</v>
      </c>
      <c r="E220" s="98"/>
      <c r="F220" s="106"/>
      <c r="G220" s="76">
        <f t="shared" si="6"/>
        <v>0</v>
      </c>
      <c r="H220" s="50" t="s">
        <v>42</v>
      </c>
      <c r="I220" s="50"/>
      <c r="J220" s="96"/>
    </row>
    <row r="221" spans="1:10" ht="15" customHeight="1">
      <c r="A221" s="12">
        <v>7730</v>
      </c>
      <c r="B221" s="12">
        <v>773</v>
      </c>
      <c r="C221" s="12">
        <v>7730</v>
      </c>
      <c r="D221" s="12" t="s">
        <v>70</v>
      </c>
      <c r="E221" s="98"/>
      <c r="F221" s="106"/>
      <c r="G221" s="76">
        <f t="shared" si="6"/>
        <v>0</v>
      </c>
      <c r="H221" s="50" t="s">
        <v>42</v>
      </c>
      <c r="I221" s="50"/>
      <c r="J221" s="96"/>
    </row>
    <row r="222" spans="1:10" ht="15" customHeight="1">
      <c r="A222" s="12">
        <v>7750</v>
      </c>
      <c r="B222" s="12">
        <v>775</v>
      </c>
      <c r="C222" s="12">
        <v>7750</v>
      </c>
      <c r="D222" s="12" t="s">
        <v>71</v>
      </c>
      <c r="E222" s="98"/>
      <c r="F222" s="106"/>
      <c r="G222" s="76">
        <f t="shared" si="6"/>
        <v>0</v>
      </c>
      <c r="H222" s="15" t="s">
        <v>42</v>
      </c>
      <c r="I222" s="15"/>
      <c r="J222" s="96" t="s">
        <v>293</v>
      </c>
    </row>
    <row r="223" spans="1:10" ht="15" customHeight="1">
      <c r="A223" s="12">
        <v>7790</v>
      </c>
      <c r="B223" s="12">
        <v>779</v>
      </c>
      <c r="C223" s="12">
        <v>7790</v>
      </c>
      <c r="D223" s="12" t="s">
        <v>72</v>
      </c>
      <c r="E223" s="98"/>
      <c r="F223" s="106"/>
      <c r="G223" s="76">
        <f t="shared" si="6"/>
        <v>0</v>
      </c>
      <c r="H223" s="50" t="s">
        <v>42</v>
      </c>
      <c r="I223" s="50"/>
      <c r="J223" s="96"/>
    </row>
    <row r="224" spans="1:10" ht="15" customHeight="1">
      <c r="A224" s="13">
        <v>78</v>
      </c>
      <c r="B224" s="13"/>
      <c r="C224" s="13"/>
      <c r="D224" s="13" t="s">
        <v>227</v>
      </c>
      <c r="E224" s="103"/>
      <c r="F224" s="105"/>
      <c r="G224" s="76">
        <f t="shared" si="6"/>
        <v>0</v>
      </c>
      <c r="H224" s="50" t="s">
        <v>247</v>
      </c>
      <c r="I224" s="50"/>
      <c r="J224" s="96"/>
    </row>
    <row r="225" spans="1:16" ht="15" customHeight="1">
      <c r="A225" s="12">
        <v>7810</v>
      </c>
      <c r="B225" s="12">
        <v>781</v>
      </c>
      <c r="C225" s="12">
        <v>7810</v>
      </c>
      <c r="D225" s="12" t="s">
        <v>228</v>
      </c>
      <c r="E225" s="98"/>
      <c r="F225" s="106"/>
      <c r="G225" s="76">
        <f aca="true" t="shared" si="7" ref="G225:G253">+E225+F225</f>
        <v>0</v>
      </c>
      <c r="H225" s="12" t="s">
        <v>376</v>
      </c>
      <c r="J225" s="96" t="s">
        <v>407</v>
      </c>
      <c r="K225" s="56"/>
      <c r="L225" s="56"/>
      <c r="M225" s="56"/>
      <c r="P225" s="52"/>
    </row>
    <row r="226" spans="1:13" ht="15" customHeight="1">
      <c r="A226" s="12">
        <v>7820</v>
      </c>
      <c r="B226" s="12">
        <v>782</v>
      </c>
      <c r="C226" s="12">
        <v>7820</v>
      </c>
      <c r="D226" s="12" t="s">
        <v>229</v>
      </c>
      <c r="E226" s="98"/>
      <c r="F226" s="106"/>
      <c r="G226" s="76">
        <f t="shared" si="7"/>
        <v>0</v>
      </c>
      <c r="H226" s="12" t="s">
        <v>376</v>
      </c>
      <c r="J226" s="96"/>
      <c r="K226" s="56"/>
      <c r="L226" s="56"/>
      <c r="M226" s="56"/>
    </row>
    <row r="227" spans="1:17" ht="15" customHeight="1">
      <c r="A227" s="12">
        <v>7829</v>
      </c>
      <c r="C227" s="12">
        <v>7829</v>
      </c>
      <c r="D227" s="12" t="s">
        <v>230</v>
      </c>
      <c r="E227" s="98"/>
      <c r="F227" s="106"/>
      <c r="G227" s="76">
        <f t="shared" si="7"/>
        <v>0</v>
      </c>
      <c r="H227" s="50" t="s">
        <v>376</v>
      </c>
      <c r="I227" s="50"/>
      <c r="J227" s="96"/>
      <c r="K227" s="56"/>
      <c r="L227" s="56"/>
      <c r="M227" s="56"/>
      <c r="Q227" s="52"/>
    </row>
    <row r="228" spans="1:18" ht="15" customHeight="1">
      <c r="A228" s="12">
        <v>7850</v>
      </c>
      <c r="B228" s="12">
        <v>785</v>
      </c>
      <c r="C228" s="12">
        <v>7850</v>
      </c>
      <c r="D228" s="12" t="s">
        <v>231</v>
      </c>
      <c r="E228" s="98"/>
      <c r="F228" s="106"/>
      <c r="G228" s="76">
        <f t="shared" si="7"/>
        <v>0</v>
      </c>
      <c r="H228" s="51" t="s">
        <v>376</v>
      </c>
      <c r="I228" s="51"/>
      <c r="J228" s="96"/>
      <c r="K228" s="56"/>
      <c r="L228" s="56"/>
      <c r="M228" s="56"/>
      <c r="R228" s="52"/>
    </row>
    <row r="229" spans="1:13" ht="15" customHeight="1">
      <c r="A229" s="12">
        <v>7859</v>
      </c>
      <c r="C229" s="12">
        <v>7859</v>
      </c>
      <c r="D229" s="12" t="s">
        <v>232</v>
      </c>
      <c r="E229" s="98"/>
      <c r="F229" s="106"/>
      <c r="G229" s="76">
        <f t="shared" si="7"/>
        <v>0</v>
      </c>
      <c r="H229" s="50" t="s">
        <v>376</v>
      </c>
      <c r="I229" s="50"/>
      <c r="J229" s="96"/>
      <c r="K229" s="56"/>
      <c r="L229" s="56"/>
      <c r="M229" s="56"/>
    </row>
    <row r="230" spans="1:13" ht="15" customHeight="1">
      <c r="A230" s="12">
        <v>7870</v>
      </c>
      <c r="B230" s="12">
        <v>787</v>
      </c>
      <c r="C230" s="12">
        <v>7870</v>
      </c>
      <c r="D230" s="12" t="s">
        <v>233</v>
      </c>
      <c r="E230" s="98"/>
      <c r="F230" s="106"/>
      <c r="G230" s="76">
        <f t="shared" si="7"/>
        <v>0</v>
      </c>
      <c r="H230" s="51" t="s">
        <v>376</v>
      </c>
      <c r="I230" s="51"/>
      <c r="J230" s="96"/>
      <c r="K230" s="56"/>
      <c r="L230" s="56"/>
      <c r="M230" s="56"/>
    </row>
    <row r="231" spans="1:18" s="52" customFormat="1" ht="15" customHeight="1">
      <c r="A231" s="12">
        <v>7879</v>
      </c>
      <c r="B231" s="12"/>
      <c r="C231" s="12">
        <v>7879</v>
      </c>
      <c r="D231" s="12" t="s">
        <v>234</v>
      </c>
      <c r="E231" s="98"/>
      <c r="F231" s="106"/>
      <c r="G231" s="76">
        <f t="shared" si="7"/>
        <v>0</v>
      </c>
      <c r="H231" s="50" t="s">
        <v>376</v>
      </c>
      <c r="I231" s="50"/>
      <c r="J231" s="96"/>
      <c r="K231" s="56"/>
      <c r="L231" s="56"/>
      <c r="M231" s="56"/>
      <c r="P231"/>
      <c r="Q231"/>
      <c r="R231"/>
    </row>
    <row r="232" spans="1:13" ht="15" customHeight="1">
      <c r="A232" s="12">
        <v>7880</v>
      </c>
      <c r="B232" s="12">
        <v>788</v>
      </c>
      <c r="C232" s="12">
        <v>7880</v>
      </c>
      <c r="D232" s="12" t="s">
        <v>235</v>
      </c>
      <c r="E232" s="98"/>
      <c r="F232" s="106"/>
      <c r="G232" s="76">
        <f t="shared" si="7"/>
        <v>0</v>
      </c>
      <c r="H232" s="12" t="s">
        <v>376</v>
      </c>
      <c r="J232" s="96"/>
      <c r="K232" s="56"/>
      <c r="L232" s="56"/>
      <c r="M232" s="56"/>
    </row>
    <row r="233" spans="1:13" ht="15" customHeight="1">
      <c r="A233" s="12">
        <v>7890</v>
      </c>
      <c r="B233" s="12">
        <v>789</v>
      </c>
      <c r="C233" s="12">
        <v>7890</v>
      </c>
      <c r="D233" s="12" t="s">
        <v>236</v>
      </c>
      <c r="E233" s="98"/>
      <c r="F233" s="106"/>
      <c r="G233" s="76">
        <f t="shared" si="7"/>
        <v>0</v>
      </c>
      <c r="H233" s="13" t="s">
        <v>376</v>
      </c>
      <c r="I233" s="13"/>
      <c r="J233" s="96"/>
      <c r="K233" s="56"/>
      <c r="L233" s="56"/>
      <c r="M233" s="56"/>
    </row>
    <row r="234" spans="1:10" ht="15" customHeight="1">
      <c r="A234" s="13">
        <v>7900</v>
      </c>
      <c r="B234" s="12">
        <v>790</v>
      </c>
      <c r="C234" s="12">
        <v>7900</v>
      </c>
      <c r="D234" s="13" t="s">
        <v>237</v>
      </c>
      <c r="E234" s="98"/>
      <c r="F234" s="106"/>
      <c r="G234" s="76">
        <f t="shared" si="7"/>
        <v>0</v>
      </c>
      <c r="H234" s="15" t="s">
        <v>376</v>
      </c>
      <c r="I234" s="15"/>
      <c r="J234" s="96" t="s">
        <v>408</v>
      </c>
    </row>
    <row r="235" spans="1:10" ht="15" customHeight="1">
      <c r="A235" s="13">
        <v>80</v>
      </c>
      <c r="B235" s="13"/>
      <c r="C235" s="13"/>
      <c r="D235" s="13" t="s">
        <v>118</v>
      </c>
      <c r="E235" s="103"/>
      <c r="F235" s="105"/>
      <c r="G235" s="76">
        <f t="shared" si="7"/>
        <v>0</v>
      </c>
      <c r="H235" s="50" t="s">
        <v>247</v>
      </c>
      <c r="I235" s="50"/>
      <c r="J235" s="96"/>
    </row>
    <row r="236" spans="1:10" ht="15" customHeight="1">
      <c r="A236" s="12">
        <v>8050</v>
      </c>
      <c r="B236" s="12">
        <v>805</v>
      </c>
      <c r="C236" s="12">
        <v>8050</v>
      </c>
      <c r="D236" s="12" t="s">
        <v>238</v>
      </c>
      <c r="E236" s="98"/>
      <c r="F236" s="98"/>
      <c r="G236" s="76">
        <f t="shared" si="7"/>
        <v>0</v>
      </c>
      <c r="H236" s="12" t="s">
        <v>376</v>
      </c>
      <c r="J236" s="96"/>
    </row>
    <row r="237" spans="1:10" ht="15" customHeight="1">
      <c r="A237" s="12">
        <v>8060</v>
      </c>
      <c r="B237" s="12">
        <v>806</v>
      </c>
      <c r="C237" s="12">
        <v>8060</v>
      </c>
      <c r="D237" s="12" t="s">
        <v>239</v>
      </c>
      <c r="E237" s="98"/>
      <c r="F237" s="98"/>
      <c r="G237" s="76">
        <f t="shared" si="7"/>
        <v>0</v>
      </c>
      <c r="H237" s="12" t="s">
        <v>376</v>
      </c>
      <c r="J237" s="96"/>
    </row>
    <row r="238" spans="1:10" ht="15" customHeight="1">
      <c r="A238" s="12">
        <v>8090</v>
      </c>
      <c r="B238" s="12">
        <v>809</v>
      </c>
      <c r="C238" s="12">
        <v>8090</v>
      </c>
      <c r="D238" s="12" t="s">
        <v>240</v>
      </c>
      <c r="E238" s="98"/>
      <c r="F238" s="98"/>
      <c r="G238" s="76">
        <f t="shared" si="7"/>
        <v>0</v>
      </c>
      <c r="H238" s="50" t="s">
        <v>376</v>
      </c>
      <c r="I238" s="50"/>
      <c r="J238" s="96" t="s">
        <v>409</v>
      </c>
    </row>
    <row r="239" spans="1:10" ht="15" customHeight="1">
      <c r="A239" s="13">
        <v>81</v>
      </c>
      <c r="B239" s="13"/>
      <c r="C239" s="13"/>
      <c r="D239" s="13" t="s">
        <v>241</v>
      </c>
      <c r="E239" s="103"/>
      <c r="F239" s="103"/>
      <c r="G239" s="76">
        <f t="shared" si="7"/>
        <v>0</v>
      </c>
      <c r="H239" s="13"/>
      <c r="I239" s="13"/>
      <c r="J239" s="96"/>
    </row>
    <row r="240" spans="1:10" ht="15" customHeight="1">
      <c r="A240" s="12">
        <v>8140</v>
      </c>
      <c r="B240" s="12">
        <v>814</v>
      </c>
      <c r="C240" s="12">
        <v>8140</v>
      </c>
      <c r="D240" s="12" t="s">
        <v>73</v>
      </c>
      <c r="E240" s="98"/>
      <c r="F240" s="98"/>
      <c r="G240" s="76">
        <f t="shared" si="7"/>
        <v>0</v>
      </c>
      <c r="H240" s="13" t="s">
        <v>376</v>
      </c>
      <c r="I240" s="13"/>
      <c r="J240" s="96"/>
    </row>
    <row r="241" spans="1:13" ht="15" customHeight="1">
      <c r="A241" s="12">
        <v>8150</v>
      </c>
      <c r="B241" s="12">
        <v>815</v>
      </c>
      <c r="C241" s="12">
        <v>8150</v>
      </c>
      <c r="D241" s="12" t="s">
        <v>74</v>
      </c>
      <c r="E241" s="98"/>
      <c r="F241" s="98"/>
      <c r="G241" s="76">
        <f t="shared" si="7"/>
        <v>0</v>
      </c>
      <c r="H241" s="15" t="s">
        <v>376</v>
      </c>
      <c r="I241" s="15"/>
      <c r="J241" s="96"/>
      <c r="M241" s="56"/>
    </row>
    <row r="242" spans="1:10" ht="15" customHeight="1">
      <c r="A242" s="12">
        <v>8160</v>
      </c>
      <c r="B242" s="12">
        <v>816</v>
      </c>
      <c r="C242" s="12">
        <v>8160</v>
      </c>
      <c r="D242" s="12" t="s">
        <v>75</v>
      </c>
      <c r="E242" s="98"/>
      <c r="F242" s="98"/>
      <c r="G242" s="76">
        <f t="shared" si="7"/>
        <v>0</v>
      </c>
      <c r="H242" s="12" t="s">
        <v>376</v>
      </c>
      <c r="J242" s="96" t="s">
        <v>294</v>
      </c>
    </row>
    <row r="243" spans="1:10" ht="15" customHeight="1">
      <c r="A243" s="13">
        <v>83</v>
      </c>
      <c r="B243" s="12">
        <v>830</v>
      </c>
      <c r="C243" s="12">
        <v>8300</v>
      </c>
      <c r="D243" s="13" t="s">
        <v>242</v>
      </c>
      <c r="E243" s="98"/>
      <c r="F243" s="98"/>
      <c r="G243" s="76">
        <f t="shared" si="7"/>
        <v>0</v>
      </c>
      <c r="H243" s="12" t="s">
        <v>376</v>
      </c>
      <c r="J243" s="96"/>
    </row>
    <row r="244" spans="1:10" ht="15" customHeight="1">
      <c r="A244" s="13">
        <v>84</v>
      </c>
      <c r="B244" s="12">
        <v>840</v>
      </c>
      <c r="C244" s="12">
        <v>8400</v>
      </c>
      <c r="D244" s="13" t="s">
        <v>120</v>
      </c>
      <c r="E244" s="98"/>
      <c r="F244" s="98"/>
      <c r="G244" s="76">
        <f t="shared" si="7"/>
        <v>0</v>
      </c>
      <c r="H244" s="12" t="s">
        <v>376</v>
      </c>
      <c r="J244" s="96"/>
    </row>
    <row r="245" spans="1:10" ht="15" customHeight="1">
      <c r="A245" s="13">
        <v>85</v>
      </c>
      <c r="B245" s="12">
        <v>850</v>
      </c>
      <c r="C245" s="12">
        <v>8500</v>
      </c>
      <c r="D245" s="13" t="s">
        <v>119</v>
      </c>
      <c r="E245" s="98"/>
      <c r="F245" s="98"/>
      <c r="G245" s="76">
        <f t="shared" si="7"/>
        <v>0</v>
      </c>
      <c r="H245" s="12" t="s">
        <v>376</v>
      </c>
      <c r="J245" s="96"/>
    </row>
    <row r="246" spans="5:10" ht="4.5" customHeight="1">
      <c r="E246" s="103"/>
      <c r="F246" s="103"/>
      <c r="G246" s="76">
        <f t="shared" si="7"/>
        <v>0</v>
      </c>
      <c r="J246" s="96"/>
    </row>
    <row r="247" spans="1:10" ht="15" customHeight="1">
      <c r="A247" s="13">
        <v>87</v>
      </c>
      <c r="D247" s="13" t="s">
        <v>76</v>
      </c>
      <c r="E247" s="103"/>
      <c r="F247" s="103"/>
      <c r="G247" s="76">
        <f t="shared" si="7"/>
        <v>0</v>
      </c>
      <c r="J247" s="96"/>
    </row>
    <row r="248" spans="1:10" ht="15" customHeight="1">
      <c r="A248" s="13">
        <v>8710</v>
      </c>
      <c r="B248" s="12">
        <v>871</v>
      </c>
      <c r="C248" s="12">
        <v>8710</v>
      </c>
      <c r="D248" s="12" t="s">
        <v>77</v>
      </c>
      <c r="E248" s="98"/>
      <c r="F248" s="98"/>
      <c r="G248" s="76">
        <f t="shared" si="7"/>
        <v>0</v>
      </c>
      <c r="H248" s="61" t="s">
        <v>376</v>
      </c>
      <c r="I248" s="61"/>
      <c r="J248" s="96"/>
    </row>
    <row r="249" spans="5:16" ht="4.5" customHeight="1">
      <c r="E249" s="103"/>
      <c r="F249" s="103"/>
      <c r="G249" s="76">
        <f t="shared" si="7"/>
        <v>0</v>
      </c>
      <c r="H249" s="61"/>
      <c r="I249" s="61"/>
      <c r="J249" s="96"/>
      <c r="P249" s="56"/>
    </row>
    <row r="250" spans="1:16" ht="15" customHeight="1">
      <c r="A250" s="13">
        <v>88</v>
      </c>
      <c r="B250" s="13"/>
      <c r="C250" s="13"/>
      <c r="D250" s="13" t="s">
        <v>243</v>
      </c>
      <c r="E250" s="103"/>
      <c r="F250" s="103"/>
      <c r="G250" s="76">
        <f t="shared" si="7"/>
        <v>0</v>
      </c>
      <c r="H250" s="13"/>
      <c r="I250" s="13"/>
      <c r="J250" s="96"/>
      <c r="P250" s="56"/>
    </row>
    <row r="251" spans="1:17" ht="15" customHeight="1">
      <c r="A251" s="12">
        <v>8800</v>
      </c>
      <c r="B251" s="12">
        <v>880</v>
      </c>
      <c r="C251" s="12">
        <v>8800</v>
      </c>
      <c r="D251" s="12" t="s">
        <v>244</v>
      </c>
      <c r="E251" s="98"/>
      <c r="F251" s="98"/>
      <c r="G251" s="76">
        <f t="shared" si="7"/>
        <v>0</v>
      </c>
      <c r="H251" s="60" t="s">
        <v>376</v>
      </c>
      <c r="I251" s="60"/>
      <c r="J251" s="96"/>
      <c r="P251" s="56"/>
      <c r="Q251" s="56"/>
    </row>
    <row r="252" spans="4:18" ht="15" customHeight="1">
      <c r="D252" s="12" t="s">
        <v>245</v>
      </c>
      <c r="E252" s="98"/>
      <c r="F252" s="98"/>
      <c r="G252" s="76">
        <f t="shared" si="7"/>
        <v>0</v>
      </c>
      <c r="H252" s="53" t="s">
        <v>376</v>
      </c>
      <c r="I252" s="53"/>
      <c r="J252" s="96"/>
      <c r="P252" s="56"/>
      <c r="Q252" s="56"/>
      <c r="R252" s="56"/>
    </row>
    <row r="253" spans="1:18" ht="15" customHeight="1" hidden="1">
      <c r="A253" s="92"/>
      <c r="B253" s="92"/>
      <c r="C253" s="92"/>
      <c r="D253" s="93" t="s">
        <v>267</v>
      </c>
      <c r="E253" s="146"/>
      <c r="F253" s="105"/>
      <c r="G253" s="76">
        <f t="shared" si="7"/>
        <v>0</v>
      </c>
      <c r="H253" s="112"/>
      <c r="I253" s="13"/>
      <c r="J253" s="96"/>
      <c r="P253" s="56"/>
      <c r="Q253" s="56"/>
      <c r="R253" s="56"/>
    </row>
    <row r="254" spans="1:18" ht="15" customHeight="1" hidden="1">
      <c r="A254" s="112"/>
      <c r="B254" s="112"/>
      <c r="C254" s="112"/>
      <c r="D254" s="112"/>
      <c r="E254" s="108"/>
      <c r="F254" s="105"/>
      <c r="G254" s="76">
        <v>0</v>
      </c>
      <c r="H254" s="117" t="s">
        <v>247</v>
      </c>
      <c r="I254" s="15"/>
      <c r="J254" s="96"/>
      <c r="P254" s="56"/>
      <c r="Q254" s="56"/>
      <c r="R254" s="56"/>
    </row>
    <row r="255" spans="1:13" s="56" customFormat="1" ht="15" customHeight="1" hidden="1">
      <c r="A255" s="113"/>
      <c r="B255" s="113"/>
      <c r="C255" s="113"/>
      <c r="D255" s="113"/>
      <c r="E255" s="147"/>
      <c r="F255" s="105"/>
      <c r="G255" s="76">
        <f aca="true" t="shared" si="8" ref="G255:G285">+E255+F255</f>
        <v>0</v>
      </c>
      <c r="H255" s="118" t="s">
        <v>247</v>
      </c>
      <c r="I255" s="61"/>
      <c r="J255" s="96"/>
      <c r="K255" s="52"/>
      <c r="L255" s="52"/>
      <c r="M255"/>
    </row>
    <row r="256" spans="1:13" s="56" customFormat="1" ht="15" customHeight="1" hidden="1">
      <c r="A256" s="113"/>
      <c r="B256" s="113"/>
      <c r="C256" s="113"/>
      <c r="D256" s="114"/>
      <c r="E256" s="147"/>
      <c r="F256" s="105"/>
      <c r="G256" s="76">
        <f t="shared" si="8"/>
        <v>0</v>
      </c>
      <c r="H256" s="119" t="s">
        <v>247</v>
      </c>
      <c r="I256" s="51"/>
      <c r="J256" s="96"/>
      <c r="K256"/>
      <c r="L256"/>
      <c r="M256"/>
    </row>
    <row r="257" spans="1:13" s="56" customFormat="1" ht="15" customHeight="1" hidden="1">
      <c r="A257" s="115"/>
      <c r="B257" s="115"/>
      <c r="C257" s="115"/>
      <c r="D257" s="115"/>
      <c r="E257" s="108"/>
      <c r="F257" s="105"/>
      <c r="G257" s="76">
        <f t="shared" si="8"/>
        <v>0</v>
      </c>
      <c r="H257" s="119"/>
      <c r="I257" s="51"/>
      <c r="J257" s="96"/>
      <c r="K257"/>
      <c r="L257"/>
      <c r="M257"/>
    </row>
    <row r="258" spans="1:17" s="56" customFormat="1" ht="15" customHeight="1" hidden="1">
      <c r="A258" s="112"/>
      <c r="B258" s="112"/>
      <c r="C258" s="112"/>
      <c r="D258" s="112"/>
      <c r="E258" s="108"/>
      <c r="F258" s="105"/>
      <c r="G258" s="76">
        <f t="shared" si="8"/>
        <v>0</v>
      </c>
      <c r="H258" s="119" t="s">
        <v>247</v>
      </c>
      <c r="I258" s="51"/>
      <c r="J258" s="19"/>
      <c r="K258" s="19"/>
      <c r="L258" s="19"/>
      <c r="M258" s="19"/>
      <c r="P258" s="52"/>
      <c r="Q258"/>
    </row>
    <row r="259" spans="1:17" s="56" customFormat="1" ht="15" customHeight="1" hidden="1">
      <c r="A259" s="115"/>
      <c r="B259" s="115"/>
      <c r="C259" s="115"/>
      <c r="D259" s="115"/>
      <c r="E259" s="108"/>
      <c r="F259" s="105"/>
      <c r="G259" s="76">
        <f t="shared" si="8"/>
        <v>0</v>
      </c>
      <c r="H259" s="119"/>
      <c r="I259" s="51"/>
      <c r="J259"/>
      <c r="K259"/>
      <c r="L259"/>
      <c r="M259"/>
      <c r="P259"/>
      <c r="Q259"/>
    </row>
    <row r="260" spans="1:18" s="56" customFormat="1" ht="15" customHeight="1" hidden="1">
      <c r="A260" s="116"/>
      <c r="B260" s="116"/>
      <c r="C260" s="116"/>
      <c r="D260" s="116"/>
      <c r="E260" s="108"/>
      <c r="F260" s="105"/>
      <c r="G260" s="76">
        <f t="shared" si="8"/>
        <v>0</v>
      </c>
      <c r="H260" s="119"/>
      <c r="I260" s="51"/>
      <c r="J260"/>
      <c r="K260"/>
      <c r="L260"/>
      <c r="M260"/>
      <c r="P260"/>
      <c r="Q260"/>
      <c r="R260"/>
    </row>
    <row r="261" spans="1:19" s="56" customFormat="1" ht="15" customHeight="1" hidden="1">
      <c r="A261" s="112"/>
      <c r="B261" s="115"/>
      <c r="C261" s="115"/>
      <c r="D261" s="112"/>
      <c r="E261" s="108"/>
      <c r="F261" s="105"/>
      <c r="G261" s="76">
        <f t="shared" si="8"/>
        <v>0</v>
      </c>
      <c r="H261" s="119"/>
      <c r="I261" s="51"/>
      <c r="J261"/>
      <c r="K261"/>
      <c r="L261"/>
      <c r="M261"/>
      <c r="P261" s="19"/>
      <c r="Q261"/>
      <c r="R261"/>
      <c r="S261"/>
    </row>
    <row r="262" spans="1:19" s="56" customFormat="1" ht="15" customHeight="1" hidden="1">
      <c r="A262" s="116"/>
      <c r="B262" s="116"/>
      <c r="C262" s="116"/>
      <c r="D262" s="116"/>
      <c r="E262" s="108"/>
      <c r="F262" s="105"/>
      <c r="G262" s="76">
        <f t="shared" si="8"/>
        <v>0</v>
      </c>
      <c r="H262" s="119"/>
      <c r="I262" s="51"/>
      <c r="J262"/>
      <c r="K262"/>
      <c r="L262"/>
      <c r="M262"/>
      <c r="P262"/>
      <c r="Q262"/>
      <c r="R262"/>
      <c r="S262"/>
    </row>
    <row r="263" spans="1:19" s="56" customFormat="1" ht="15" customHeight="1" hidden="1">
      <c r="A263" s="116"/>
      <c r="B263" s="116"/>
      <c r="C263" s="116"/>
      <c r="D263" s="116"/>
      <c r="E263" s="108"/>
      <c r="F263" s="105"/>
      <c r="G263" s="76">
        <f t="shared" si="8"/>
        <v>0</v>
      </c>
      <c r="H263" s="119" t="s">
        <v>247</v>
      </c>
      <c r="I263" s="51"/>
      <c r="J263"/>
      <c r="K263"/>
      <c r="L263"/>
      <c r="M263"/>
      <c r="P263"/>
      <c r="Q263"/>
      <c r="R263"/>
      <c r="S263"/>
    </row>
    <row r="264" spans="1:8" ht="15" customHeight="1" hidden="1">
      <c r="A264" s="115"/>
      <c r="B264" s="115"/>
      <c r="C264" s="115"/>
      <c r="D264" s="115"/>
      <c r="E264" s="108"/>
      <c r="F264" s="105"/>
      <c r="G264" s="76">
        <f t="shared" si="8"/>
        <v>0</v>
      </c>
      <c r="H264" s="115"/>
    </row>
    <row r="265" spans="1:17" ht="15" customHeight="1" hidden="1">
      <c r="A265" s="115"/>
      <c r="B265" s="115"/>
      <c r="C265" s="115"/>
      <c r="D265" s="115"/>
      <c r="E265" s="108"/>
      <c r="F265" s="105"/>
      <c r="G265" s="76">
        <f t="shared" si="8"/>
        <v>0</v>
      </c>
      <c r="H265" s="115"/>
      <c r="Q265" s="56"/>
    </row>
    <row r="266" spans="1:9" ht="15" customHeight="1" hidden="1">
      <c r="A266" s="115"/>
      <c r="B266" s="115"/>
      <c r="C266" s="115"/>
      <c r="D266" s="115"/>
      <c r="E266" s="109"/>
      <c r="F266" s="105"/>
      <c r="G266" s="76">
        <f t="shared" si="8"/>
        <v>0</v>
      </c>
      <c r="H266" s="117"/>
      <c r="I266" s="15"/>
    </row>
    <row r="267" spans="1:18" ht="15" customHeight="1" hidden="1">
      <c r="A267" s="115"/>
      <c r="B267" s="115"/>
      <c r="C267" s="115"/>
      <c r="D267" s="115"/>
      <c r="E267" s="109"/>
      <c r="F267" s="105"/>
      <c r="G267" s="76">
        <f t="shared" si="8"/>
        <v>0</v>
      </c>
      <c r="H267" s="112"/>
      <c r="I267" s="13"/>
      <c r="R267" s="56"/>
    </row>
    <row r="268" spans="1:19" ht="15" customHeight="1" hidden="1">
      <c r="A268" s="115"/>
      <c r="B268" s="115"/>
      <c r="C268" s="115"/>
      <c r="D268" s="115"/>
      <c r="E268" s="108"/>
      <c r="F268" s="105"/>
      <c r="G268" s="76">
        <f t="shared" si="8"/>
        <v>0</v>
      </c>
      <c r="H268" s="115"/>
      <c r="S268" s="56"/>
    </row>
    <row r="269" spans="1:9" ht="15" customHeight="1" hidden="1">
      <c r="A269" s="115"/>
      <c r="B269" s="115"/>
      <c r="C269" s="115"/>
      <c r="D269" s="115"/>
      <c r="E269" s="109"/>
      <c r="F269" s="105"/>
      <c r="G269" s="76">
        <f t="shared" si="8"/>
        <v>0</v>
      </c>
      <c r="H269" s="112"/>
      <c r="I269" s="13"/>
    </row>
    <row r="270" spans="1:8" ht="15" customHeight="1" hidden="1">
      <c r="A270" s="115"/>
      <c r="B270" s="115"/>
      <c r="C270" s="115"/>
      <c r="D270" s="115"/>
      <c r="E270" s="108"/>
      <c r="F270" s="105"/>
      <c r="G270" s="76">
        <f t="shared" si="8"/>
        <v>0</v>
      </c>
      <c r="H270" s="115"/>
    </row>
    <row r="271" spans="1:19" s="56" customFormat="1" ht="15" customHeight="1" hidden="1">
      <c r="A271" s="116"/>
      <c r="B271" s="116"/>
      <c r="C271" s="116"/>
      <c r="D271" s="116"/>
      <c r="E271" s="108"/>
      <c r="F271" s="105"/>
      <c r="G271" s="76">
        <f t="shared" si="8"/>
        <v>0</v>
      </c>
      <c r="H271" s="119"/>
      <c r="I271" s="51"/>
      <c r="J271"/>
      <c r="K271"/>
      <c r="L271"/>
      <c r="M271"/>
      <c r="P271"/>
      <c r="Q271"/>
      <c r="R271"/>
      <c r="S271"/>
    </row>
    <row r="272" spans="1:9" ht="15" customHeight="1" hidden="1">
      <c r="A272" s="115"/>
      <c r="B272" s="115"/>
      <c r="C272" s="115"/>
      <c r="D272" s="115"/>
      <c r="E272" s="108"/>
      <c r="F272" s="105"/>
      <c r="G272" s="76">
        <f t="shared" si="8"/>
        <v>0</v>
      </c>
      <c r="H272" s="120"/>
      <c r="I272" s="50"/>
    </row>
    <row r="273" spans="1:8" ht="15" customHeight="1" hidden="1">
      <c r="A273" s="115"/>
      <c r="B273" s="115"/>
      <c r="C273" s="115"/>
      <c r="D273" s="115"/>
      <c r="E273" s="108"/>
      <c r="F273" s="105"/>
      <c r="G273" s="76">
        <f t="shared" si="8"/>
        <v>0</v>
      </c>
      <c r="H273" s="115"/>
    </row>
    <row r="274" spans="1:9" ht="15" customHeight="1" hidden="1">
      <c r="A274" s="115"/>
      <c r="B274" s="115"/>
      <c r="C274" s="115"/>
      <c r="D274" s="115"/>
      <c r="E274" s="109"/>
      <c r="F274" s="105"/>
      <c r="G274" s="76">
        <f t="shared" si="8"/>
        <v>0</v>
      </c>
      <c r="H274" s="112"/>
      <c r="I274" s="13"/>
    </row>
    <row r="275" spans="1:8" ht="15" customHeight="1" hidden="1">
      <c r="A275" s="115"/>
      <c r="B275" s="115"/>
      <c r="C275" s="115"/>
      <c r="D275" s="115"/>
      <c r="E275" s="108"/>
      <c r="F275" s="105"/>
      <c r="G275" s="76">
        <f t="shared" si="8"/>
        <v>0</v>
      </c>
      <c r="H275" s="115"/>
    </row>
    <row r="276" spans="1:8" ht="15" customHeight="1" hidden="1">
      <c r="A276" s="115"/>
      <c r="B276" s="115"/>
      <c r="C276" s="115"/>
      <c r="D276" s="115"/>
      <c r="E276" s="108"/>
      <c r="F276" s="105"/>
      <c r="G276" s="76">
        <f t="shared" si="8"/>
        <v>0</v>
      </c>
      <c r="H276" s="115"/>
    </row>
    <row r="277" spans="1:8" ht="15" customHeight="1" hidden="1">
      <c r="A277" s="115"/>
      <c r="B277" s="115"/>
      <c r="C277" s="115"/>
      <c r="D277" s="115"/>
      <c r="E277" s="108"/>
      <c r="F277" s="105"/>
      <c r="G277" s="76">
        <f t="shared" si="8"/>
        <v>0</v>
      </c>
      <c r="H277" s="115"/>
    </row>
    <row r="278" spans="1:9" ht="15" customHeight="1" hidden="1">
      <c r="A278" s="115"/>
      <c r="B278" s="115"/>
      <c r="C278" s="115"/>
      <c r="D278" s="115"/>
      <c r="E278" s="109"/>
      <c r="F278" s="105"/>
      <c r="G278" s="76">
        <f t="shared" si="8"/>
        <v>0</v>
      </c>
      <c r="H278" s="112"/>
      <c r="I278" s="13"/>
    </row>
    <row r="279" spans="1:8" ht="15" customHeight="1" hidden="1">
      <c r="A279" s="115"/>
      <c r="B279" s="115"/>
      <c r="C279" s="115"/>
      <c r="D279" s="115"/>
      <c r="E279" s="108"/>
      <c r="F279" s="105"/>
      <c r="G279" s="76">
        <f t="shared" si="8"/>
        <v>0</v>
      </c>
      <c r="H279" s="115"/>
    </row>
    <row r="280" spans="1:9" ht="15" customHeight="1" hidden="1">
      <c r="A280" s="115"/>
      <c r="B280" s="115"/>
      <c r="C280" s="115"/>
      <c r="D280" s="115"/>
      <c r="E280" s="109"/>
      <c r="F280" s="105"/>
      <c r="G280" s="76">
        <f t="shared" si="8"/>
        <v>0</v>
      </c>
      <c r="H280" s="112"/>
      <c r="I280" s="13"/>
    </row>
    <row r="281" spans="1:9" ht="15" customHeight="1" hidden="1">
      <c r="A281" s="115"/>
      <c r="B281" s="115"/>
      <c r="C281" s="115"/>
      <c r="D281" s="115"/>
      <c r="E281" s="109"/>
      <c r="F281" s="105"/>
      <c r="G281" s="76">
        <f t="shared" si="8"/>
        <v>0</v>
      </c>
      <c r="H281" s="112"/>
      <c r="I281" s="13"/>
    </row>
    <row r="282" spans="1:17" ht="15" customHeight="1" hidden="1">
      <c r="A282" s="115"/>
      <c r="B282" s="115"/>
      <c r="C282" s="115"/>
      <c r="D282" s="115"/>
      <c r="E282" s="109"/>
      <c r="F282" s="105"/>
      <c r="G282" s="76">
        <f t="shared" si="8"/>
        <v>0</v>
      </c>
      <c r="H282" s="112"/>
      <c r="I282" s="13"/>
      <c r="Q282" s="52"/>
    </row>
    <row r="283" spans="1:8" ht="15" customHeight="1" hidden="1">
      <c r="A283" s="115"/>
      <c r="B283" s="115"/>
      <c r="C283" s="115"/>
      <c r="D283" s="115"/>
      <c r="E283" s="108"/>
      <c r="F283" s="105"/>
      <c r="G283" s="76">
        <f t="shared" si="8"/>
        <v>0</v>
      </c>
      <c r="H283" s="115"/>
    </row>
    <row r="284" spans="1:18" ht="15" customHeight="1" hidden="1">
      <c r="A284" s="115"/>
      <c r="B284" s="115"/>
      <c r="C284" s="115"/>
      <c r="D284" s="115"/>
      <c r="E284" s="109"/>
      <c r="F284" s="105"/>
      <c r="G284" s="76">
        <f t="shared" si="8"/>
        <v>0</v>
      </c>
      <c r="H284" s="112"/>
      <c r="I284" s="13"/>
      <c r="R284" s="52"/>
    </row>
    <row r="285" spans="1:19" ht="15" customHeight="1" hidden="1">
      <c r="A285" s="115"/>
      <c r="B285" s="115"/>
      <c r="C285" s="115"/>
      <c r="D285" s="115"/>
      <c r="E285" s="108"/>
      <c r="F285" s="105"/>
      <c r="G285" s="76">
        <f t="shared" si="8"/>
        <v>0</v>
      </c>
      <c r="H285" s="121"/>
      <c r="I285" s="45"/>
      <c r="Q285" s="19"/>
      <c r="S285" s="52"/>
    </row>
    <row r="286" spans="1:9" ht="15" customHeight="1" hidden="1">
      <c r="A286" s="115"/>
      <c r="B286" s="115"/>
      <c r="C286" s="115"/>
      <c r="D286" s="115"/>
      <c r="E286" s="103"/>
      <c r="F286" s="105"/>
      <c r="H286" s="121"/>
      <c r="I286" s="45"/>
    </row>
    <row r="287" spans="1:18" ht="15" customHeight="1">
      <c r="A287" s="13"/>
      <c r="B287" s="13"/>
      <c r="C287" s="13"/>
      <c r="D287" s="13" t="s">
        <v>283</v>
      </c>
      <c r="E287" s="72">
        <f>SUM(E16:E286)</f>
        <v>0</v>
      </c>
      <c r="F287" s="72">
        <f>SUM(F16:F286)</f>
        <v>0</v>
      </c>
      <c r="G287" s="72">
        <f>SUM(G16:G286)</f>
        <v>0</v>
      </c>
      <c r="H287" s="13"/>
      <c r="I287" s="13"/>
      <c r="R287" s="19"/>
    </row>
    <row r="288" spans="1:19" s="52" customFormat="1" ht="5.25" customHeight="1">
      <c r="A288" s="13"/>
      <c r="B288" s="13"/>
      <c r="C288" s="13"/>
      <c r="D288" s="13"/>
      <c r="E288" s="72"/>
      <c r="F288" s="76"/>
      <c r="G288" s="70"/>
      <c r="H288" s="13"/>
      <c r="I288" s="13"/>
      <c r="J288"/>
      <c r="K288"/>
      <c r="L288"/>
      <c r="M288"/>
      <c r="P288"/>
      <c r="Q288"/>
      <c r="R288"/>
      <c r="S288" s="19"/>
    </row>
    <row r="289" spans="1:9" ht="15" customHeight="1" hidden="1">
      <c r="A289" s="13"/>
      <c r="B289" s="13"/>
      <c r="C289" s="13"/>
      <c r="D289" s="13"/>
      <c r="E289" s="72"/>
      <c r="H289" s="13"/>
      <c r="I289" s="13"/>
    </row>
    <row r="290" spans="1:9" ht="15" customHeight="1" hidden="1">
      <c r="A290" s="13"/>
      <c r="B290" s="13"/>
      <c r="C290" s="13"/>
      <c r="D290" s="13"/>
      <c r="E290" s="72"/>
      <c r="H290" s="13"/>
      <c r="I290" s="13"/>
    </row>
    <row r="291" spans="1:19" s="19" customFormat="1" ht="15" customHeight="1" hidden="1">
      <c r="A291" s="13"/>
      <c r="B291" s="13"/>
      <c r="C291" s="13"/>
      <c r="D291" s="13"/>
      <c r="E291" s="72"/>
      <c r="F291" s="76"/>
      <c r="G291" s="70"/>
      <c r="H291" s="13"/>
      <c r="I291" s="13"/>
      <c r="J291"/>
      <c r="K291"/>
      <c r="L291"/>
      <c r="M291"/>
      <c r="P291"/>
      <c r="Q291"/>
      <c r="R291"/>
      <c r="S291"/>
    </row>
    <row r="292" ht="15" customHeight="1" hidden="1"/>
    <row r="293" ht="15" customHeight="1" hidden="1"/>
    <row r="294" ht="15" customHeight="1" hidden="1"/>
    <row r="295" ht="15" customHeight="1" hidden="1">
      <c r="A295" s="132" t="s">
        <v>313</v>
      </c>
    </row>
    <row r="296" ht="15" customHeight="1" hidden="1">
      <c r="A296" s="132"/>
    </row>
    <row r="297" ht="15" customHeight="1" hidden="1">
      <c r="A297" s="132" t="s">
        <v>416</v>
      </c>
    </row>
    <row r="298" ht="15" customHeight="1" hidden="1">
      <c r="A298" s="132" t="s">
        <v>82</v>
      </c>
    </row>
    <row r="299" ht="15" customHeight="1" hidden="1">
      <c r="A299" s="132" t="s">
        <v>38</v>
      </c>
    </row>
    <row r="300" ht="15" customHeight="1" hidden="1">
      <c r="A300" s="132" t="s">
        <v>39</v>
      </c>
    </row>
    <row r="301" ht="15" customHeight="1" hidden="1">
      <c r="A301" s="132" t="s">
        <v>307</v>
      </c>
    </row>
    <row r="302" ht="15" customHeight="1" hidden="1">
      <c r="A302" s="132" t="s">
        <v>308</v>
      </c>
    </row>
    <row r="303" ht="15" customHeight="1" hidden="1">
      <c r="A303" s="132" t="s">
        <v>40</v>
      </c>
    </row>
    <row r="304" ht="15" customHeight="1" hidden="1">
      <c r="A304" s="132" t="s">
        <v>117</v>
      </c>
    </row>
    <row r="305" ht="15" customHeight="1" hidden="1">
      <c r="A305" s="132" t="s">
        <v>415</v>
      </c>
    </row>
    <row r="306" ht="15" customHeight="1" hidden="1">
      <c r="A306" s="132" t="s">
        <v>41</v>
      </c>
    </row>
    <row r="307" ht="15" customHeight="1" hidden="1">
      <c r="A307" s="132" t="s">
        <v>42</v>
      </c>
    </row>
    <row r="308" ht="15" customHeight="1" hidden="1">
      <c r="A308" s="133" t="s">
        <v>376</v>
      </c>
    </row>
    <row r="309" ht="15" customHeight="1" hidden="1">
      <c r="A309" s="133" t="s">
        <v>44</v>
      </c>
    </row>
    <row r="310" ht="15" customHeight="1" hidden="1">
      <c r="A310" s="133" t="s">
        <v>45</v>
      </c>
    </row>
    <row r="311" ht="15" customHeight="1" hidden="1">
      <c r="A311" s="133" t="s">
        <v>12</v>
      </c>
    </row>
    <row r="312" ht="15" customHeight="1" hidden="1">
      <c r="A312" s="133" t="s">
        <v>172</v>
      </c>
    </row>
    <row r="313" ht="15" customHeight="1" hidden="1">
      <c r="A313" s="133" t="s">
        <v>414</v>
      </c>
    </row>
    <row r="314" ht="15" customHeight="1" hidden="1">
      <c r="A314" s="133" t="s">
        <v>249</v>
      </c>
    </row>
    <row r="315" ht="15" customHeight="1" hidden="1">
      <c r="A315" s="133" t="s">
        <v>114</v>
      </c>
    </row>
    <row r="316" ht="15" customHeight="1" hidden="1">
      <c r="A316" s="133" t="s">
        <v>303</v>
      </c>
    </row>
    <row r="317" ht="15" customHeight="1" hidden="1">
      <c r="A317" s="133" t="s">
        <v>372</v>
      </c>
    </row>
    <row r="318" ht="12.75" hidden="1">
      <c r="A318" s="133" t="s">
        <v>309</v>
      </c>
    </row>
    <row r="319" ht="12.75" hidden="1">
      <c r="A319" s="133" t="s">
        <v>310</v>
      </c>
    </row>
    <row r="320" ht="12.75" hidden="1">
      <c r="A320" s="133" t="s">
        <v>311</v>
      </c>
    </row>
    <row r="321" ht="12.75" hidden="1">
      <c r="A321" s="133" t="s">
        <v>312</v>
      </c>
    </row>
    <row r="322" ht="12.75" hidden="1">
      <c r="A322" s="133">
        <v>15</v>
      </c>
    </row>
    <row r="323" ht="12.75" hidden="1"/>
    <row r="324" ht="12.75" hidden="1"/>
    <row r="325" ht="12.75">
      <c r="D325" s="15" t="s">
        <v>507</v>
      </c>
    </row>
    <row r="326" ht="7.5" customHeight="1"/>
    <row r="327" ht="12.75">
      <c r="D327" s="15" t="s">
        <v>506</v>
      </c>
    </row>
    <row r="328" spans="4:5" ht="12.75">
      <c r="D328" s="12" t="s">
        <v>503</v>
      </c>
      <c r="E328" s="98"/>
    </row>
    <row r="329" spans="4:5" ht="12.75">
      <c r="D329" s="12" t="s">
        <v>504</v>
      </c>
      <c r="E329" s="98"/>
    </row>
    <row r="330" spans="1:9" s="155" customFormat="1" ht="12.75">
      <c r="A330" s="15"/>
      <c r="B330" s="15"/>
      <c r="C330" s="15"/>
      <c r="D330" s="15" t="s">
        <v>505</v>
      </c>
      <c r="E330" s="156">
        <f>SUM(E328:E329)</f>
        <v>0</v>
      </c>
      <c r="F330" s="87"/>
      <c r="G330" s="87"/>
      <c r="H330" s="15"/>
      <c r="I330" s="15"/>
    </row>
    <row r="331" ht="7.5" customHeight="1"/>
    <row r="332" ht="12.75">
      <c r="D332" s="15" t="s">
        <v>508</v>
      </c>
    </row>
    <row r="333" spans="4:5" ht="12.75">
      <c r="D333" s="12" t="s">
        <v>509</v>
      </c>
      <c r="E333" s="98"/>
    </row>
    <row r="334" spans="4:5" ht="12.75">
      <c r="D334" s="12" t="s">
        <v>510</v>
      </c>
      <c r="E334" s="98"/>
    </row>
    <row r="335" spans="4:5" ht="12.75">
      <c r="D335" s="12" t="s">
        <v>511</v>
      </c>
      <c r="E335" s="98"/>
    </row>
    <row r="336" spans="1:9" s="155" customFormat="1" ht="12.75">
      <c r="A336" s="15"/>
      <c r="B336" s="15"/>
      <c r="C336" s="15"/>
      <c r="D336" s="15" t="s">
        <v>512</v>
      </c>
      <c r="E336" s="157">
        <f>SUM(E333:E335)</f>
        <v>0</v>
      </c>
      <c r="F336" s="87"/>
      <c r="G336" s="87"/>
      <c r="H336" s="15"/>
      <c r="I336" s="15"/>
    </row>
  </sheetData>
  <sheetProtection/>
  <printOptions horizontalCentered="1"/>
  <pageMargins left="0.1968503937007874" right="0.1968503937007874" top="0.15748031496062992" bottom="0.4330708661417323" header="0.2755905511811024" footer="0.2362204724409449"/>
  <pageSetup horizontalDpi="300" verticalDpi="300" orientation="landscape" paperSize="9" scale="90" r:id="rId2"/>
  <headerFooter alignWithMargins="0">
    <oddHeader>&amp;C&amp;"Arial,Fet"&amp;14Tilskudds- og kostnadsundersøkelse 2007</oddHeader>
    <oddFooter>&amp;R&amp;8&amp;D  &amp;T  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/>
  <dimension ref="A1:I207"/>
  <sheetViews>
    <sheetView zoomScalePageLayoutView="0" workbookViewId="0" topLeftCell="A134">
      <selection activeCell="E44" sqref="E44"/>
    </sheetView>
  </sheetViews>
  <sheetFormatPr defaultColWidth="11.421875" defaultRowHeight="12.75"/>
  <cols>
    <col min="1" max="1" width="7.421875" style="0" customWidth="1"/>
    <col min="8" max="8" width="12.140625" style="0" customWidth="1"/>
    <col min="10" max="10" width="2.7109375" style="0" customWidth="1"/>
  </cols>
  <sheetData>
    <row r="1" ht="22.5">
      <c r="A1" s="73" t="s">
        <v>50</v>
      </c>
    </row>
    <row r="2" spans="1:9" ht="15">
      <c r="A2" s="84"/>
      <c r="B2" s="84"/>
      <c r="C2" s="84"/>
      <c r="D2" s="84"/>
      <c r="E2" s="84"/>
      <c r="F2" s="84"/>
      <c r="G2" s="84"/>
      <c r="H2" s="84"/>
      <c r="I2" s="84"/>
    </row>
    <row r="3" spans="1:9" ht="15">
      <c r="A3" s="129" t="s">
        <v>420</v>
      </c>
      <c r="B3" s="95"/>
      <c r="C3" s="95"/>
      <c r="D3" s="95"/>
      <c r="E3" s="95"/>
      <c r="F3" s="95"/>
      <c r="G3" s="95"/>
      <c r="H3" s="95"/>
      <c r="I3" s="84"/>
    </row>
    <row r="4" spans="1:9" ht="15">
      <c r="A4" s="138"/>
      <c r="B4" s="135"/>
      <c r="C4" s="135"/>
      <c r="D4" s="135"/>
      <c r="E4" s="135"/>
      <c r="F4" s="135"/>
      <c r="G4" s="135"/>
      <c r="H4" s="135"/>
      <c r="I4" s="84"/>
    </row>
    <row r="5" spans="1:9" ht="15.75">
      <c r="A5" s="84" t="s">
        <v>270</v>
      </c>
      <c r="B5" s="84"/>
      <c r="C5" s="84" t="s">
        <v>271</v>
      </c>
      <c r="D5" s="84"/>
      <c r="E5" s="84"/>
      <c r="F5" s="84"/>
      <c r="G5" s="84"/>
      <c r="H5" s="84"/>
      <c r="I5" s="84"/>
    </row>
    <row r="6" spans="1:9" ht="15.75">
      <c r="A6" s="84" t="s">
        <v>272</v>
      </c>
      <c r="B6" s="84"/>
      <c r="C6" s="84" t="s">
        <v>269</v>
      </c>
      <c r="D6" s="84"/>
      <c r="E6" s="84"/>
      <c r="F6" s="84"/>
      <c r="G6" s="84"/>
      <c r="H6" s="84"/>
      <c r="I6" s="84"/>
    </row>
    <row r="7" spans="1:9" ht="15.75">
      <c r="A7" s="84" t="s">
        <v>273</v>
      </c>
      <c r="B7" s="84"/>
      <c r="C7" s="84" t="s">
        <v>275</v>
      </c>
      <c r="D7" s="84"/>
      <c r="E7" s="84"/>
      <c r="F7" s="84"/>
      <c r="G7" s="84"/>
      <c r="H7" s="84"/>
      <c r="I7" s="84"/>
    </row>
    <row r="8" spans="1:9" ht="15.75">
      <c r="A8" s="84" t="s">
        <v>274</v>
      </c>
      <c r="B8" s="84"/>
      <c r="C8" s="84" t="s">
        <v>279</v>
      </c>
      <c r="D8" s="84"/>
      <c r="E8" s="84"/>
      <c r="F8" s="84"/>
      <c r="G8" s="84"/>
      <c r="H8" s="84"/>
      <c r="I8" s="84"/>
    </row>
    <row r="9" spans="1:9" ht="15.75">
      <c r="A9" s="84" t="s">
        <v>276</v>
      </c>
      <c r="B9" s="84"/>
      <c r="C9" s="84" t="s">
        <v>281</v>
      </c>
      <c r="D9" s="84"/>
      <c r="E9" s="84"/>
      <c r="F9" s="84"/>
      <c r="G9" s="84"/>
      <c r="H9" s="84"/>
      <c r="I9" s="84"/>
    </row>
    <row r="10" spans="1:9" ht="15" hidden="1">
      <c r="A10" s="84" t="s">
        <v>278</v>
      </c>
      <c r="B10" s="84"/>
      <c r="C10" s="84" t="s">
        <v>282</v>
      </c>
      <c r="D10" s="84"/>
      <c r="E10" s="84"/>
      <c r="F10" s="84"/>
      <c r="G10" s="84"/>
      <c r="H10" s="84"/>
      <c r="I10" s="84"/>
    </row>
    <row r="11" spans="1:9" ht="15.75">
      <c r="A11" s="84" t="s">
        <v>280</v>
      </c>
      <c r="B11" s="84"/>
      <c r="C11" s="84" t="s">
        <v>277</v>
      </c>
      <c r="D11" s="84"/>
      <c r="E11" s="84"/>
      <c r="F11" s="84"/>
      <c r="G11" s="84"/>
      <c r="H11" s="84"/>
      <c r="I11" s="84"/>
    </row>
    <row r="12" spans="1:8" ht="15">
      <c r="A12" s="84"/>
      <c r="B12" s="84"/>
      <c r="C12" s="84"/>
      <c r="D12" s="84"/>
      <c r="E12" s="84"/>
      <c r="F12" s="84"/>
      <c r="G12" s="84"/>
      <c r="H12" s="84"/>
    </row>
    <row r="13" spans="1:9" ht="15">
      <c r="A13" s="135" t="s">
        <v>314</v>
      </c>
      <c r="B13" s="135"/>
      <c r="C13" s="135"/>
      <c r="D13" s="135"/>
      <c r="E13" s="135"/>
      <c r="F13" s="135"/>
      <c r="G13" s="135"/>
      <c r="H13" s="135"/>
      <c r="I13" s="136"/>
    </row>
    <row r="14" spans="1:9" ht="15">
      <c r="A14" s="135"/>
      <c r="B14" s="135" t="s">
        <v>454</v>
      </c>
      <c r="C14" s="135"/>
      <c r="D14" s="135"/>
      <c r="E14" s="135"/>
      <c r="F14" s="135"/>
      <c r="G14" s="135"/>
      <c r="H14" s="135"/>
      <c r="I14" s="136"/>
    </row>
    <row r="15" spans="1:9" ht="15">
      <c r="A15" s="135"/>
      <c r="B15" s="135" t="s">
        <v>455</v>
      </c>
      <c r="C15" s="135"/>
      <c r="D15" s="135"/>
      <c r="E15" s="135"/>
      <c r="F15" s="135"/>
      <c r="G15" s="135"/>
      <c r="H15" s="135"/>
      <c r="I15" s="136"/>
    </row>
    <row r="16" spans="1:9" ht="15" hidden="1">
      <c r="A16" s="135"/>
      <c r="B16" s="135" t="s">
        <v>373</v>
      </c>
      <c r="C16" s="135"/>
      <c r="D16" s="135"/>
      <c r="E16" s="135"/>
      <c r="F16" s="135"/>
      <c r="G16" s="135"/>
      <c r="H16" s="135"/>
      <c r="I16" s="136"/>
    </row>
    <row r="17" spans="1:9" ht="15">
      <c r="A17" s="135"/>
      <c r="B17" s="135" t="s">
        <v>501</v>
      </c>
      <c r="C17" s="135"/>
      <c r="D17" s="135"/>
      <c r="E17" s="135"/>
      <c r="F17" s="135"/>
      <c r="G17" s="135"/>
      <c r="H17" s="135"/>
      <c r="I17" s="136"/>
    </row>
    <row r="18" spans="1:9" ht="15">
      <c r="A18" s="135"/>
      <c r="B18" s="135"/>
      <c r="C18" s="135"/>
      <c r="D18" s="135"/>
      <c r="E18" s="135"/>
      <c r="F18" s="135"/>
      <c r="G18" s="135"/>
      <c r="H18" s="135"/>
      <c r="I18" s="136"/>
    </row>
    <row r="19" spans="1:9" ht="15" hidden="1">
      <c r="A19" s="135" t="s">
        <v>410</v>
      </c>
      <c r="B19" s="135"/>
      <c r="C19" s="135"/>
      <c r="D19" s="135"/>
      <c r="E19" s="135"/>
      <c r="F19" s="135"/>
      <c r="G19" s="135"/>
      <c r="H19" s="135"/>
      <c r="I19" s="135"/>
    </row>
    <row r="20" spans="1:9" ht="15" hidden="1">
      <c r="A20" s="135" t="s">
        <v>411</v>
      </c>
      <c r="B20" s="135"/>
      <c r="C20" s="135"/>
      <c r="D20" s="135"/>
      <c r="E20" s="135"/>
      <c r="F20" s="135"/>
      <c r="G20" s="135"/>
      <c r="H20" s="135"/>
      <c r="I20" s="135"/>
    </row>
    <row r="21" spans="1:9" ht="15" hidden="1">
      <c r="A21" s="135"/>
      <c r="B21" s="135" t="s">
        <v>315</v>
      </c>
      <c r="C21" s="135"/>
      <c r="D21" s="135"/>
      <c r="E21" s="135"/>
      <c r="F21" s="135"/>
      <c r="G21" s="135"/>
      <c r="H21" s="135"/>
      <c r="I21" s="135"/>
    </row>
    <row r="22" spans="1:9" ht="15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9" ht="15">
      <c r="A23" s="135" t="s">
        <v>500</v>
      </c>
      <c r="B23" s="135"/>
      <c r="C23" s="135"/>
      <c r="D23" s="135"/>
      <c r="E23" s="135"/>
      <c r="F23" s="135"/>
      <c r="G23" s="135"/>
      <c r="H23" s="135"/>
      <c r="I23" s="135"/>
    </row>
    <row r="24" spans="1:9" ht="15">
      <c r="A24" s="135"/>
      <c r="B24" s="135" t="s">
        <v>499</v>
      </c>
      <c r="C24" s="135"/>
      <c r="D24" s="135"/>
      <c r="E24" s="135"/>
      <c r="F24" s="135"/>
      <c r="G24" s="135"/>
      <c r="H24" s="135"/>
      <c r="I24" s="135"/>
    </row>
    <row r="25" spans="1:9" ht="15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9" ht="18">
      <c r="A26" s="137" t="s">
        <v>284</v>
      </c>
      <c r="B26" s="135"/>
      <c r="C26" s="135"/>
      <c r="D26" s="135"/>
      <c r="E26" s="135"/>
      <c r="F26" s="135"/>
      <c r="G26" s="135"/>
      <c r="H26" s="135"/>
      <c r="I26" s="135"/>
    </row>
    <row r="27" spans="1:9" ht="18">
      <c r="A27" s="137" t="s">
        <v>374</v>
      </c>
      <c r="B27" s="135"/>
      <c r="C27" s="135"/>
      <c r="D27" s="135"/>
      <c r="E27" s="135"/>
      <c r="F27" s="135"/>
      <c r="G27" s="135"/>
      <c r="H27" s="135"/>
      <c r="I27" s="135"/>
    </row>
    <row r="28" spans="1:9" ht="15">
      <c r="A28" s="135"/>
      <c r="B28" s="135"/>
      <c r="C28" s="135"/>
      <c r="D28" s="135"/>
      <c r="E28" s="135"/>
      <c r="F28" s="135"/>
      <c r="G28" s="135"/>
      <c r="H28" s="135"/>
      <c r="I28" s="135"/>
    </row>
    <row r="29" spans="1:9" ht="15">
      <c r="A29" s="138" t="s">
        <v>456</v>
      </c>
      <c r="B29" s="135"/>
      <c r="C29" s="135"/>
      <c r="D29" s="135"/>
      <c r="E29" s="135"/>
      <c r="F29" s="135"/>
      <c r="G29" s="135"/>
      <c r="H29" s="135"/>
      <c r="I29" s="135"/>
    </row>
    <row r="30" spans="1:9" ht="15">
      <c r="A30" s="135" t="s">
        <v>457</v>
      </c>
      <c r="B30" s="135"/>
      <c r="C30" s="135"/>
      <c r="D30" s="135"/>
      <c r="E30" s="135"/>
      <c r="F30" s="135"/>
      <c r="G30" s="135"/>
      <c r="H30" s="135"/>
      <c r="I30" s="135"/>
    </row>
    <row r="31" spans="1:9" ht="15">
      <c r="A31" s="135"/>
      <c r="B31" s="135"/>
      <c r="C31" s="135"/>
      <c r="D31" s="135"/>
      <c r="E31" s="135"/>
      <c r="F31" s="135"/>
      <c r="G31" s="135"/>
      <c r="H31" s="135"/>
      <c r="I31" s="135"/>
    </row>
    <row r="32" spans="1:9" ht="15">
      <c r="A32" s="135" t="s">
        <v>412</v>
      </c>
      <c r="B32" s="135"/>
      <c r="C32" s="135"/>
      <c r="D32" s="135"/>
      <c r="E32" s="135"/>
      <c r="F32" s="135"/>
      <c r="G32" s="135"/>
      <c r="H32" s="135"/>
      <c r="I32" s="135"/>
    </row>
    <row r="33" spans="1:9" ht="15">
      <c r="A33" s="135" t="s">
        <v>413</v>
      </c>
      <c r="B33" s="135"/>
      <c r="C33" s="135"/>
      <c r="D33" s="135"/>
      <c r="E33" s="135"/>
      <c r="F33" s="135"/>
      <c r="G33" s="135"/>
      <c r="H33" s="135"/>
      <c r="I33" s="135"/>
    </row>
    <row r="34" spans="1:9" ht="15">
      <c r="A34" s="135" t="s">
        <v>316</v>
      </c>
      <c r="B34" s="135"/>
      <c r="C34" s="135"/>
      <c r="D34" s="135"/>
      <c r="E34" s="135"/>
      <c r="F34" s="135"/>
      <c r="G34" s="135"/>
      <c r="H34" s="135"/>
      <c r="I34" s="135"/>
    </row>
    <row r="35" spans="1:9" ht="15">
      <c r="A35" s="136"/>
      <c r="B35" s="135"/>
      <c r="C35" s="135"/>
      <c r="D35" s="135"/>
      <c r="E35" s="135"/>
      <c r="F35" s="135"/>
      <c r="G35" s="135"/>
      <c r="H35" s="135"/>
      <c r="I35" s="135"/>
    </row>
    <row r="36" spans="1:9" ht="15">
      <c r="A36" s="135"/>
      <c r="B36" s="135"/>
      <c r="C36" s="135"/>
      <c r="D36" s="135"/>
      <c r="E36" s="135" t="s">
        <v>90</v>
      </c>
      <c r="F36" s="135"/>
      <c r="G36" s="135"/>
      <c r="H36" s="135"/>
      <c r="I36" s="135"/>
    </row>
    <row r="37" spans="1:9" ht="15">
      <c r="A37" s="135"/>
      <c r="B37" s="135"/>
      <c r="C37" s="135"/>
      <c r="D37" s="135"/>
      <c r="E37" s="135"/>
      <c r="F37" s="135"/>
      <c r="G37" s="135"/>
      <c r="H37" s="135"/>
      <c r="I37" s="135"/>
    </row>
    <row r="38" spans="1:9" ht="15">
      <c r="A38" s="135" t="s">
        <v>375</v>
      </c>
      <c r="B38" s="135"/>
      <c r="C38" s="135"/>
      <c r="D38" s="135"/>
      <c r="E38" s="135"/>
      <c r="F38" s="135"/>
      <c r="G38" s="135"/>
      <c r="H38" s="135"/>
      <c r="I38" s="135"/>
    </row>
    <row r="39" spans="1:9" ht="15">
      <c r="A39" s="135" t="s">
        <v>458</v>
      </c>
      <c r="B39" s="135"/>
      <c r="C39" s="135"/>
      <c r="D39" s="135" t="s">
        <v>502</v>
      </c>
      <c r="E39" s="135"/>
      <c r="F39" s="135"/>
      <c r="G39" s="135"/>
      <c r="H39" s="135"/>
      <c r="I39" s="135"/>
    </row>
    <row r="40" spans="1:9" ht="15">
      <c r="A40" s="84"/>
      <c r="B40" s="84"/>
      <c r="C40" s="84"/>
      <c r="D40" s="84"/>
      <c r="E40" s="84"/>
      <c r="F40" s="84"/>
      <c r="G40" s="84"/>
      <c r="H40" s="84"/>
      <c r="I40" s="84"/>
    </row>
    <row r="41" spans="1:9" ht="15">
      <c r="A41" s="84"/>
      <c r="B41" s="84"/>
      <c r="C41" s="84"/>
      <c r="D41" s="84"/>
      <c r="E41" s="84"/>
      <c r="F41" s="84"/>
      <c r="G41" s="84"/>
      <c r="H41" s="84"/>
      <c r="I41" s="84"/>
    </row>
    <row r="42" spans="1:9" ht="15">
      <c r="A42" s="84"/>
      <c r="B42" s="84"/>
      <c r="C42" s="84"/>
      <c r="D42" s="84"/>
      <c r="E42" s="84"/>
      <c r="F42" s="84"/>
      <c r="G42" s="84"/>
      <c r="H42" s="84"/>
      <c r="I42" s="84"/>
    </row>
    <row r="43" spans="1:9" ht="15">
      <c r="A43" s="84"/>
      <c r="B43" s="84"/>
      <c r="C43" s="84"/>
      <c r="D43" s="84"/>
      <c r="E43" s="84"/>
      <c r="F43" s="84"/>
      <c r="G43" s="84"/>
      <c r="H43" s="84"/>
      <c r="I43" s="84"/>
    </row>
    <row r="44" spans="1:9" ht="15">
      <c r="A44" s="84"/>
      <c r="B44" s="84"/>
      <c r="C44" s="84"/>
      <c r="D44" s="84"/>
      <c r="E44" s="84"/>
      <c r="F44" s="84"/>
      <c r="G44" s="84"/>
      <c r="H44" s="84"/>
      <c r="I44" s="84"/>
    </row>
    <row r="45" spans="1:9" ht="15">
      <c r="A45" s="84"/>
      <c r="B45" s="84"/>
      <c r="C45" s="84"/>
      <c r="D45" s="84"/>
      <c r="E45" s="84"/>
      <c r="F45" s="84"/>
      <c r="G45" s="84"/>
      <c r="H45" s="84"/>
      <c r="I45" s="84"/>
    </row>
    <row r="46" spans="1:9" ht="15">
      <c r="A46" s="84"/>
      <c r="B46" s="84"/>
      <c r="C46" s="84"/>
      <c r="D46" s="84"/>
      <c r="E46" s="84"/>
      <c r="F46" s="84"/>
      <c r="G46" s="84"/>
      <c r="H46" s="84"/>
      <c r="I46" s="84"/>
    </row>
    <row r="47" spans="1:9" ht="15">
      <c r="A47" s="84"/>
      <c r="B47" s="84"/>
      <c r="C47" s="84"/>
      <c r="D47" s="84"/>
      <c r="E47" s="84"/>
      <c r="F47" s="84"/>
      <c r="G47" s="84"/>
      <c r="H47" s="84"/>
      <c r="I47" s="84"/>
    </row>
    <row r="48" spans="1:9" ht="15">
      <c r="A48" s="84"/>
      <c r="B48" s="84"/>
      <c r="C48" s="84"/>
      <c r="D48" s="84"/>
      <c r="E48" s="84"/>
      <c r="F48" s="84"/>
      <c r="G48" s="84"/>
      <c r="H48" s="84"/>
      <c r="I48" s="84"/>
    </row>
    <row r="49" spans="1:9" ht="15">
      <c r="A49" s="84"/>
      <c r="B49" s="84"/>
      <c r="C49" s="84"/>
      <c r="D49" s="84"/>
      <c r="E49" s="84"/>
      <c r="F49" s="84"/>
      <c r="G49" s="84"/>
      <c r="H49" s="84"/>
      <c r="I49" s="84"/>
    </row>
    <row r="50" spans="1:9" ht="15">
      <c r="A50" s="84"/>
      <c r="B50" s="84"/>
      <c r="C50" s="84"/>
      <c r="D50" s="84"/>
      <c r="E50" s="84"/>
      <c r="F50" s="84"/>
      <c r="G50" s="84"/>
      <c r="H50" s="84"/>
      <c r="I50" s="84"/>
    </row>
    <row r="51" spans="1:9" ht="15">
      <c r="A51" s="84"/>
      <c r="B51" s="84"/>
      <c r="C51" s="84"/>
      <c r="D51" s="84"/>
      <c r="E51" s="84"/>
      <c r="F51" s="84"/>
      <c r="G51" s="84"/>
      <c r="H51" s="84"/>
      <c r="I51" s="84"/>
    </row>
    <row r="52" spans="1:9" ht="15">
      <c r="A52" s="84"/>
      <c r="B52" s="84"/>
      <c r="C52" s="84"/>
      <c r="D52" s="84"/>
      <c r="E52" s="84"/>
      <c r="F52" s="84"/>
      <c r="G52" s="84"/>
      <c r="H52" s="84"/>
      <c r="I52" s="84"/>
    </row>
    <row r="53" spans="1:9" ht="15">
      <c r="A53" s="84"/>
      <c r="B53" s="84"/>
      <c r="C53" s="84"/>
      <c r="D53" s="84"/>
      <c r="E53" s="84"/>
      <c r="F53" s="84"/>
      <c r="G53" s="84"/>
      <c r="H53" s="84"/>
      <c r="I53" s="84"/>
    </row>
    <row r="54" spans="1:9" ht="15">
      <c r="A54" s="84"/>
      <c r="B54" s="84"/>
      <c r="C54" s="84"/>
      <c r="D54" s="84"/>
      <c r="E54" s="84"/>
      <c r="F54" s="84"/>
      <c r="G54" s="84"/>
      <c r="H54" s="84"/>
      <c r="I54" s="84"/>
    </row>
    <row r="55" spans="1:9" ht="15">
      <c r="A55" s="84"/>
      <c r="B55" s="84"/>
      <c r="C55" s="84"/>
      <c r="D55" s="84"/>
      <c r="E55" s="84"/>
      <c r="F55" s="84"/>
      <c r="G55" s="84"/>
      <c r="H55" s="84"/>
      <c r="I55" s="84"/>
    </row>
    <row r="56" spans="1:9" ht="15">
      <c r="A56" s="125" t="s">
        <v>514</v>
      </c>
      <c r="B56" s="126"/>
      <c r="C56" s="84"/>
      <c r="D56" s="84"/>
      <c r="E56" s="84"/>
      <c r="F56" s="84"/>
      <c r="G56" s="84"/>
      <c r="H56" s="84"/>
      <c r="I56" s="84"/>
    </row>
    <row r="57" spans="1:9" ht="15">
      <c r="A57" s="125"/>
      <c r="B57" s="126"/>
      <c r="C57" s="84"/>
      <c r="D57" s="84"/>
      <c r="E57" s="84"/>
      <c r="F57" s="84"/>
      <c r="G57" s="84"/>
      <c r="H57" s="84"/>
      <c r="I57" s="84"/>
    </row>
    <row r="58" spans="1:9" ht="15">
      <c r="A58" s="126" t="s">
        <v>523</v>
      </c>
      <c r="B58" s="126"/>
      <c r="C58" s="84"/>
      <c r="D58" s="84"/>
      <c r="E58" s="84"/>
      <c r="F58" s="84"/>
      <c r="G58" s="84"/>
      <c r="H58" s="84"/>
      <c r="I58" s="84"/>
    </row>
    <row r="59" spans="1:9" ht="15">
      <c r="A59" s="126" t="s">
        <v>347</v>
      </c>
      <c r="B59" s="126"/>
      <c r="C59" s="84"/>
      <c r="D59" s="84"/>
      <c r="E59" s="84"/>
      <c r="F59" s="84"/>
      <c r="G59" s="84"/>
      <c r="H59" s="84"/>
      <c r="I59" s="84"/>
    </row>
    <row r="60" spans="1:9" ht="15">
      <c r="A60" s="126"/>
      <c r="B60" s="126" t="s">
        <v>348</v>
      </c>
      <c r="C60" s="84"/>
      <c r="D60" s="84"/>
      <c r="E60" s="84"/>
      <c r="F60" s="84"/>
      <c r="G60" s="84"/>
      <c r="H60" s="84"/>
      <c r="I60" s="84"/>
    </row>
    <row r="61" spans="1:9" ht="15">
      <c r="A61" s="126" t="s">
        <v>17</v>
      </c>
      <c r="B61" s="126"/>
      <c r="C61" s="84"/>
      <c r="D61" s="84"/>
      <c r="E61" s="84"/>
      <c r="F61" s="84"/>
      <c r="G61" s="84"/>
      <c r="H61" s="84"/>
      <c r="I61" s="84"/>
    </row>
    <row r="62" spans="1:9" ht="15">
      <c r="A62" s="126"/>
      <c r="B62" s="126"/>
      <c r="C62" s="84"/>
      <c r="D62" s="84"/>
      <c r="E62" s="84"/>
      <c r="F62" s="84"/>
      <c r="G62" s="84"/>
      <c r="H62" s="84"/>
      <c r="I62" s="84"/>
    </row>
    <row r="63" spans="1:2" ht="12.75">
      <c r="A63" s="125" t="s">
        <v>524</v>
      </c>
      <c r="B63" s="127"/>
    </row>
    <row r="64" spans="1:2" ht="12.75">
      <c r="A64" s="125"/>
      <c r="B64" s="128" t="s">
        <v>525</v>
      </c>
    </row>
    <row r="65" spans="1:2" ht="12.75">
      <c r="A65" s="125"/>
      <c r="B65" s="125" t="s">
        <v>477</v>
      </c>
    </row>
    <row r="66" spans="1:2" ht="12.75">
      <c r="A66" s="125"/>
      <c r="B66" s="125" t="s">
        <v>479</v>
      </c>
    </row>
    <row r="67" spans="1:2" ht="13.5" customHeight="1">
      <c r="A67" s="126"/>
      <c r="B67" s="125" t="s">
        <v>478</v>
      </c>
    </row>
    <row r="68" spans="1:2" ht="13.5" customHeight="1">
      <c r="A68" s="126"/>
      <c r="B68" s="125" t="s">
        <v>476</v>
      </c>
    </row>
    <row r="69" spans="1:2" ht="13.5" customHeight="1">
      <c r="A69" s="126"/>
      <c r="B69" s="125"/>
    </row>
    <row r="70" spans="1:2" ht="12.75">
      <c r="A70" s="126" t="s">
        <v>18</v>
      </c>
      <c r="B70" s="127"/>
    </row>
    <row r="71" spans="1:2" ht="12.75">
      <c r="A71" s="126"/>
      <c r="B71" s="127"/>
    </row>
    <row r="72" spans="1:2" ht="12.75">
      <c r="A72" s="126" t="s">
        <v>480</v>
      </c>
      <c r="B72" s="127"/>
    </row>
    <row r="73" spans="1:2" ht="12.75">
      <c r="A73" s="126"/>
      <c r="B73" s="126"/>
    </row>
    <row r="74" spans="1:2" ht="12.75">
      <c r="A74" s="126"/>
      <c r="B74" s="127"/>
    </row>
    <row r="75" spans="1:2" ht="12.75">
      <c r="A75" s="125" t="s">
        <v>459</v>
      </c>
      <c r="B75" s="127"/>
    </row>
    <row r="76" spans="1:2" ht="12.75">
      <c r="A76" s="126"/>
      <c r="B76" s="127"/>
    </row>
    <row r="77" spans="1:2" ht="12.75">
      <c r="A77" s="125" t="s">
        <v>349</v>
      </c>
      <c r="B77" s="127"/>
    </row>
    <row r="78" spans="1:2" ht="12.75">
      <c r="A78" s="125"/>
      <c r="B78" s="126" t="s">
        <v>350</v>
      </c>
    </row>
    <row r="79" spans="1:2" ht="12.75">
      <c r="A79" s="126"/>
      <c r="B79" s="126" t="s">
        <v>460</v>
      </c>
    </row>
    <row r="80" spans="1:2" ht="12.75">
      <c r="A80" s="126"/>
      <c r="B80" s="126"/>
    </row>
    <row r="81" spans="1:2" ht="12.75">
      <c r="A81" s="125" t="s">
        <v>351</v>
      </c>
      <c r="B81" s="127"/>
    </row>
    <row r="82" spans="1:2" ht="12.75">
      <c r="A82" s="125"/>
      <c r="B82" s="126" t="s">
        <v>352</v>
      </c>
    </row>
    <row r="83" spans="1:2" ht="12.75">
      <c r="A83" s="125" t="s">
        <v>333</v>
      </c>
      <c r="B83" s="127"/>
    </row>
    <row r="84" spans="1:2" ht="12.75">
      <c r="A84" s="126"/>
      <c r="B84" s="127"/>
    </row>
    <row r="85" spans="1:2" ht="12.75">
      <c r="A85" s="125" t="s">
        <v>334</v>
      </c>
      <c r="B85" s="127"/>
    </row>
    <row r="86" ht="12.75">
      <c r="B86" s="126" t="s">
        <v>495</v>
      </c>
    </row>
    <row r="87" ht="12.75">
      <c r="B87" s="126" t="s">
        <v>19</v>
      </c>
    </row>
    <row r="88" ht="12.75">
      <c r="B88" s="126" t="s">
        <v>20</v>
      </c>
    </row>
    <row r="89" ht="12.75">
      <c r="B89" s="126" t="s">
        <v>491</v>
      </c>
    </row>
    <row r="90" spans="1:2" ht="12.75">
      <c r="A90" s="126"/>
      <c r="B90" s="127"/>
    </row>
    <row r="91" spans="1:2" ht="12.75">
      <c r="A91" s="125" t="s">
        <v>461</v>
      </c>
      <c r="B91" s="127"/>
    </row>
    <row r="92" spans="1:2" ht="12.75">
      <c r="A92" s="126"/>
      <c r="B92" s="126" t="s">
        <v>353</v>
      </c>
    </row>
    <row r="93" spans="1:2" ht="12.75">
      <c r="A93" s="126" t="s">
        <v>354</v>
      </c>
      <c r="B93" s="127"/>
    </row>
    <row r="94" spans="1:2" ht="12.75">
      <c r="A94" s="126"/>
      <c r="B94" s="126" t="s">
        <v>355</v>
      </c>
    </row>
    <row r="95" spans="1:2" ht="12.75">
      <c r="A95" s="126"/>
      <c r="B95" s="127"/>
    </row>
    <row r="96" spans="1:2" ht="12.75">
      <c r="A96" s="125" t="s">
        <v>462</v>
      </c>
      <c r="B96" s="127"/>
    </row>
    <row r="97" spans="1:2" ht="12.75">
      <c r="A97" s="125"/>
      <c r="B97" s="126" t="s">
        <v>356</v>
      </c>
    </row>
    <row r="98" spans="1:2" ht="12.75">
      <c r="A98" s="126"/>
      <c r="B98" s="127"/>
    </row>
    <row r="99" spans="1:2" ht="12.75">
      <c r="A99" s="125" t="s">
        <v>463</v>
      </c>
      <c r="B99" s="127"/>
    </row>
    <row r="100" spans="1:2" ht="12.75">
      <c r="A100" s="126"/>
      <c r="B100" s="127"/>
    </row>
    <row r="101" spans="1:2" ht="12.75">
      <c r="A101" s="125" t="s">
        <v>496</v>
      </c>
      <c r="B101" s="127"/>
    </row>
    <row r="102" spans="1:2" ht="12.75">
      <c r="A102" s="125"/>
      <c r="B102" s="126" t="s">
        <v>357</v>
      </c>
    </row>
    <row r="103" spans="1:2" ht="12.75">
      <c r="A103" s="125"/>
      <c r="B103" s="126" t="s">
        <v>358</v>
      </c>
    </row>
    <row r="104" spans="1:2" ht="12.75">
      <c r="A104" s="125"/>
      <c r="B104" s="127"/>
    </row>
    <row r="105" spans="1:2" ht="12.75">
      <c r="A105" s="126" t="s">
        <v>493</v>
      </c>
      <c r="B105" s="127"/>
    </row>
    <row r="106" spans="1:2" ht="12.75">
      <c r="A106" s="126"/>
      <c r="B106" s="127"/>
    </row>
    <row r="107" spans="1:2" ht="12.75">
      <c r="A107" s="125" t="s">
        <v>21</v>
      </c>
      <c r="B107" s="127"/>
    </row>
    <row r="108" spans="1:2" ht="12.75">
      <c r="A108" s="126"/>
      <c r="B108" s="127"/>
    </row>
    <row r="109" spans="1:2" ht="12.75">
      <c r="A109" s="126" t="s">
        <v>359</v>
      </c>
      <c r="B109" s="127"/>
    </row>
    <row r="110" spans="1:2" ht="12.75">
      <c r="A110" s="126"/>
      <c r="B110" s="126" t="s">
        <v>360</v>
      </c>
    </row>
    <row r="111" spans="1:2" ht="12.75">
      <c r="A111" s="126"/>
      <c r="B111" s="127"/>
    </row>
    <row r="112" spans="1:2" ht="12.75">
      <c r="A112" s="126" t="s">
        <v>361</v>
      </c>
      <c r="B112" s="127"/>
    </row>
    <row r="113" spans="1:2" ht="12.75">
      <c r="A113" s="125"/>
      <c r="B113" s="126" t="s">
        <v>362</v>
      </c>
    </row>
    <row r="114" spans="1:2" ht="12.75">
      <c r="A114" s="125"/>
      <c r="B114" s="126"/>
    </row>
    <row r="115" spans="1:2" ht="12.75">
      <c r="A115" s="125"/>
      <c r="B115" s="126"/>
    </row>
    <row r="116" spans="1:2" ht="12.75">
      <c r="A116" s="125"/>
      <c r="B116" s="126"/>
    </row>
    <row r="117" spans="1:2" ht="12.75">
      <c r="A117" s="125"/>
      <c r="B117" s="126"/>
    </row>
    <row r="118" spans="1:2" ht="12.75">
      <c r="A118" s="125"/>
      <c r="B118" s="126"/>
    </row>
    <row r="119" spans="1:2" ht="12.75">
      <c r="A119" s="125"/>
      <c r="B119" s="126"/>
    </row>
    <row r="120" spans="1:2" ht="12.75">
      <c r="A120" s="125" t="s">
        <v>22</v>
      </c>
      <c r="B120" s="127"/>
    </row>
    <row r="121" spans="1:2" ht="12.75">
      <c r="A121" s="126"/>
      <c r="B121" s="127"/>
    </row>
    <row r="122" spans="1:2" ht="12.75">
      <c r="A122" s="125" t="s">
        <v>335</v>
      </c>
      <c r="B122" s="127"/>
    </row>
    <row r="123" spans="1:2" ht="12.75">
      <c r="A123" s="126"/>
      <c r="B123" s="127"/>
    </row>
    <row r="124" spans="1:2" ht="12.75">
      <c r="A124" s="125" t="s">
        <v>336</v>
      </c>
      <c r="B124" s="127"/>
    </row>
    <row r="125" spans="1:2" ht="12.75">
      <c r="A125" s="126"/>
      <c r="B125" s="127"/>
    </row>
    <row r="126" spans="1:2" ht="12.75">
      <c r="A126" s="125" t="s">
        <v>363</v>
      </c>
      <c r="B126" s="127"/>
    </row>
    <row r="127" spans="1:2" ht="12.75">
      <c r="A127" s="125"/>
      <c r="B127" s="126" t="s">
        <v>364</v>
      </c>
    </row>
    <row r="128" spans="1:2" ht="12.75">
      <c r="A128" s="126" t="s">
        <v>23</v>
      </c>
      <c r="B128" s="127"/>
    </row>
    <row r="129" spans="1:2" ht="12.75">
      <c r="A129" s="126" t="s">
        <v>24</v>
      </c>
      <c r="B129" s="127"/>
    </row>
    <row r="130" spans="1:2" ht="12.75">
      <c r="A130" s="126"/>
      <c r="B130" s="127"/>
    </row>
    <row r="131" spans="1:2" ht="12.75">
      <c r="A131" s="125" t="s">
        <v>337</v>
      </c>
      <c r="B131" s="127"/>
    </row>
    <row r="132" spans="1:2" ht="12.75">
      <c r="A132" s="126"/>
      <c r="B132" s="127"/>
    </row>
    <row r="133" spans="1:2" ht="12.75">
      <c r="A133" s="125" t="s">
        <v>338</v>
      </c>
      <c r="B133" s="127"/>
    </row>
    <row r="134" spans="1:2" ht="12.75">
      <c r="A134" s="126" t="s">
        <v>25</v>
      </c>
      <c r="B134" s="127"/>
    </row>
    <row r="135" spans="1:2" ht="12.75">
      <c r="A135" s="126"/>
      <c r="B135" s="127"/>
    </row>
    <row r="136" spans="1:2" ht="12.75">
      <c r="A136" s="125" t="s">
        <v>339</v>
      </c>
      <c r="B136" s="127"/>
    </row>
    <row r="137" spans="1:2" ht="12.75">
      <c r="A137" s="126"/>
      <c r="B137" s="127"/>
    </row>
    <row r="138" spans="1:2" ht="12.75">
      <c r="A138" s="125" t="s">
        <v>340</v>
      </c>
      <c r="B138" s="127"/>
    </row>
    <row r="139" spans="1:2" ht="12.75">
      <c r="A139" s="125"/>
      <c r="B139" s="127"/>
    </row>
    <row r="140" spans="1:2" ht="12.75">
      <c r="A140" s="125" t="s">
        <v>341</v>
      </c>
      <c r="B140" s="127"/>
    </row>
    <row r="141" spans="1:2" ht="12.75">
      <c r="A141" s="126"/>
      <c r="B141" s="127"/>
    </row>
    <row r="142" spans="1:2" ht="12.75">
      <c r="A142" s="125" t="s">
        <v>342</v>
      </c>
      <c r="B142" s="127"/>
    </row>
    <row r="143" spans="1:2" ht="12.75">
      <c r="A143" s="126"/>
      <c r="B143" s="127"/>
    </row>
    <row r="144" spans="1:2" ht="12.75">
      <c r="A144" s="125" t="s">
        <v>343</v>
      </c>
      <c r="B144" s="127"/>
    </row>
    <row r="145" spans="1:2" ht="12.75">
      <c r="A145" s="126"/>
      <c r="B145" s="127"/>
    </row>
    <row r="146" spans="1:2" ht="12.75">
      <c r="A146" s="125" t="s">
        <v>344</v>
      </c>
      <c r="B146" s="127"/>
    </row>
    <row r="147" spans="1:2" ht="12.75">
      <c r="A147" s="126"/>
      <c r="B147" s="127"/>
    </row>
    <row r="148" spans="1:2" ht="12.75">
      <c r="A148" s="125" t="s">
        <v>345</v>
      </c>
      <c r="B148" s="127"/>
    </row>
    <row r="149" spans="1:2" ht="12.75">
      <c r="A149" s="126"/>
      <c r="B149" s="127"/>
    </row>
    <row r="150" spans="1:2" ht="12.75">
      <c r="A150" s="125" t="s">
        <v>346</v>
      </c>
      <c r="B150" s="127"/>
    </row>
    <row r="151" spans="1:2" ht="12.75">
      <c r="A151" s="126"/>
      <c r="B151" s="127"/>
    </row>
    <row r="152" spans="1:2" ht="12.75">
      <c r="A152" s="125" t="s">
        <v>365</v>
      </c>
      <c r="B152" s="127"/>
    </row>
    <row r="153" spans="1:2" ht="12.75">
      <c r="A153" s="125"/>
      <c r="B153" s="126" t="s">
        <v>366</v>
      </c>
    </row>
    <row r="154" spans="1:2" ht="12.75">
      <c r="A154" s="125"/>
      <c r="B154" s="126" t="s">
        <v>367</v>
      </c>
    </row>
    <row r="155" spans="1:2" ht="12.75">
      <c r="A155" s="126"/>
      <c r="B155" s="127"/>
    </row>
    <row r="156" spans="1:2" ht="12.75">
      <c r="A156" s="126" t="s">
        <v>490</v>
      </c>
      <c r="B156" s="127"/>
    </row>
    <row r="157" spans="1:2" ht="12.75">
      <c r="A157" s="126"/>
      <c r="B157" s="127"/>
    </row>
    <row r="158" spans="1:2" ht="12.75">
      <c r="A158" s="126" t="s">
        <v>26</v>
      </c>
      <c r="B158" s="127"/>
    </row>
    <row r="159" spans="1:2" ht="12.75">
      <c r="A159" s="126"/>
      <c r="B159" s="127"/>
    </row>
    <row r="160" spans="1:2" ht="12.75">
      <c r="A160" s="125" t="s">
        <v>27</v>
      </c>
      <c r="B160" s="127"/>
    </row>
    <row r="161" spans="1:2" ht="12.75">
      <c r="A161" s="125" t="s">
        <v>28</v>
      </c>
      <c r="B161" s="127"/>
    </row>
    <row r="162" spans="1:2" ht="12.75">
      <c r="A162" s="126"/>
      <c r="B162" s="127"/>
    </row>
    <row r="163" spans="1:2" ht="12.75">
      <c r="A163" s="126" t="s">
        <v>368</v>
      </c>
      <c r="B163" s="127"/>
    </row>
    <row r="164" spans="1:2" ht="12.75">
      <c r="A164" s="126" t="s">
        <v>369</v>
      </c>
      <c r="B164" s="127"/>
    </row>
    <row r="165" spans="1:2" ht="12.75">
      <c r="A165" s="126"/>
      <c r="B165" s="127"/>
    </row>
    <row r="166" spans="1:2" ht="12.75">
      <c r="A166" s="126" t="s">
        <v>29</v>
      </c>
      <c r="B166" s="127"/>
    </row>
    <row r="167" spans="1:2" ht="12.75">
      <c r="A167" s="126"/>
      <c r="B167" s="127"/>
    </row>
    <row r="168" spans="1:2" ht="12.75">
      <c r="A168" s="127"/>
      <c r="B168" s="127"/>
    </row>
    <row r="169" spans="1:2" ht="12.75">
      <c r="A169" s="127"/>
      <c r="B169" s="127"/>
    </row>
    <row r="170" spans="1:2" ht="12.75">
      <c r="A170" s="127"/>
      <c r="B170" s="127"/>
    </row>
    <row r="171" spans="1:2" ht="12.75">
      <c r="A171" s="127"/>
      <c r="B171" s="127"/>
    </row>
    <row r="172" spans="1:2" ht="12.75">
      <c r="A172" s="127"/>
      <c r="B172" s="127"/>
    </row>
    <row r="173" spans="1:2" ht="12.75">
      <c r="A173" s="127"/>
      <c r="B173" s="127"/>
    </row>
    <row r="174" spans="1:2" ht="12.75">
      <c r="A174" s="127"/>
      <c r="B174" s="127"/>
    </row>
    <row r="175" spans="1:2" ht="12.75">
      <c r="A175" s="127"/>
      <c r="B175" s="127"/>
    </row>
    <row r="176" spans="1:2" ht="12.75">
      <c r="A176" s="127"/>
      <c r="B176" s="127"/>
    </row>
    <row r="177" spans="1:2" ht="12.75">
      <c r="A177" s="127"/>
      <c r="B177" s="127"/>
    </row>
    <row r="178" spans="1:2" ht="12.75">
      <c r="A178" s="127"/>
      <c r="B178" s="127"/>
    </row>
    <row r="179" spans="1:2" ht="12.75">
      <c r="A179" s="127"/>
      <c r="B179" s="127"/>
    </row>
    <row r="180" spans="1:2" ht="12.75">
      <c r="A180" s="127"/>
      <c r="B180" s="127"/>
    </row>
    <row r="181" spans="1:2" ht="12.75">
      <c r="A181" s="127"/>
      <c r="B181" s="127"/>
    </row>
    <row r="182" spans="1:2" ht="12.75">
      <c r="A182" s="127"/>
      <c r="B182" s="127"/>
    </row>
    <row r="183" spans="1:2" ht="12.75">
      <c r="A183" s="127"/>
      <c r="B183" s="127"/>
    </row>
    <row r="184" spans="1:2" ht="12.75">
      <c r="A184" s="127"/>
      <c r="B184" s="127"/>
    </row>
    <row r="185" spans="1:2" ht="12.75">
      <c r="A185" s="127"/>
      <c r="B185" s="127"/>
    </row>
    <row r="186" spans="1:2" ht="12.75">
      <c r="A186" s="127"/>
      <c r="B186" s="127"/>
    </row>
    <row r="187" spans="1:2" ht="12.75">
      <c r="A187" s="127"/>
      <c r="B187" s="127"/>
    </row>
    <row r="188" spans="1:2" ht="12.75">
      <c r="A188" s="127"/>
      <c r="B188" s="127"/>
    </row>
    <row r="189" spans="1:2" ht="12.75">
      <c r="A189" s="127"/>
      <c r="B189" s="127"/>
    </row>
    <row r="190" spans="1:2" ht="12.75">
      <c r="A190" s="127"/>
      <c r="B190" s="127"/>
    </row>
    <row r="191" spans="1:2" ht="12.75">
      <c r="A191" s="127"/>
      <c r="B191" s="127"/>
    </row>
    <row r="192" spans="1:2" ht="12.75">
      <c r="A192" s="127"/>
      <c r="B192" s="127"/>
    </row>
    <row r="193" spans="1:2" ht="12.75">
      <c r="A193" s="127"/>
      <c r="B193" s="127"/>
    </row>
    <row r="194" spans="1:2" ht="12.75">
      <c r="A194" s="127"/>
      <c r="B194" s="127"/>
    </row>
    <row r="195" spans="1:2" ht="12.75">
      <c r="A195" s="127"/>
      <c r="B195" s="127"/>
    </row>
    <row r="196" spans="1:2" ht="12.75">
      <c r="A196" s="127"/>
      <c r="B196" s="127"/>
    </row>
    <row r="197" spans="1:2" ht="12.75">
      <c r="A197" s="127"/>
      <c r="B197" s="127"/>
    </row>
    <row r="198" spans="1:2" ht="12.75">
      <c r="A198" s="127"/>
      <c r="B198" s="127"/>
    </row>
    <row r="199" spans="1:2" ht="12.75">
      <c r="A199" s="127"/>
      <c r="B199" s="127"/>
    </row>
    <row r="200" spans="1:2" ht="12.75">
      <c r="A200" s="127"/>
      <c r="B200" s="127"/>
    </row>
    <row r="201" spans="1:2" ht="12.75">
      <c r="A201" s="127"/>
      <c r="B201" s="127"/>
    </row>
    <row r="202" spans="1:2" ht="12.75">
      <c r="A202" s="127"/>
      <c r="B202" s="127"/>
    </row>
    <row r="203" spans="1:2" ht="12.75">
      <c r="A203" s="127"/>
      <c r="B203" s="127"/>
    </row>
    <row r="204" spans="1:2" ht="12.75">
      <c r="A204" s="127"/>
      <c r="B204" s="127"/>
    </row>
    <row r="205" spans="1:2" ht="12.75">
      <c r="A205" s="127"/>
      <c r="B205" s="127"/>
    </row>
    <row r="206" spans="1:2" ht="12.75">
      <c r="A206" s="127"/>
      <c r="B206" s="127"/>
    </row>
    <row r="207" spans="1:2" ht="12.75">
      <c r="A207" s="127"/>
      <c r="B207" s="127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B6:G37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5.28125" style="0" customWidth="1"/>
    <col min="2" max="2" width="37.8515625" style="0" bestFit="1" customWidth="1"/>
    <col min="3" max="3" width="5.57421875" style="0" bestFit="1" customWidth="1"/>
    <col min="4" max="4" width="5.7109375" style="0" customWidth="1"/>
    <col min="5" max="5" width="13.8515625" style="0" bestFit="1" customWidth="1"/>
    <col min="6" max="6" width="12.8515625" style="0" bestFit="1" customWidth="1"/>
    <col min="7" max="14" width="12.57421875" style="0" bestFit="1" customWidth="1"/>
    <col min="15" max="15" width="5.57421875" style="0" customWidth="1"/>
  </cols>
  <sheetData>
    <row r="6" spans="2:6" ht="12.75">
      <c r="B6" s="65" t="s">
        <v>79</v>
      </c>
      <c r="C6" s="68"/>
      <c r="E6" t="s">
        <v>13</v>
      </c>
      <c r="F6" t="s">
        <v>15</v>
      </c>
    </row>
    <row r="7" spans="2:6" ht="12.75">
      <c r="B7" s="65" t="s">
        <v>78</v>
      </c>
      <c r="C7" s="68" t="s">
        <v>103</v>
      </c>
      <c r="E7" t="s">
        <v>14</v>
      </c>
      <c r="F7" t="s">
        <v>16</v>
      </c>
    </row>
    <row r="8" spans="2:3" ht="12.75">
      <c r="B8" s="64" t="s">
        <v>45</v>
      </c>
      <c r="C8" s="77"/>
    </row>
    <row r="9" spans="2:3" ht="12.75">
      <c r="B9" s="66" t="s">
        <v>42</v>
      </c>
      <c r="C9" s="78"/>
    </row>
    <row r="10" spans="2:5" ht="12.75">
      <c r="B10" s="66" t="s">
        <v>44</v>
      </c>
      <c r="C10" s="78"/>
      <c r="E10" s="82"/>
    </row>
    <row r="11" spans="2:7" ht="12.75">
      <c r="B11" s="66" t="s">
        <v>453</v>
      </c>
      <c r="C11" s="78"/>
      <c r="E11" s="82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82" t="e">
        <f>+E11/(+Kontoplan!I72+Kontoplan!I73+Kontoplan!I74)*300%-E11</f>
        <v>#DIV/0!</v>
      </c>
      <c r="G11" s="80" t="e">
        <f>+E11+F11</f>
        <v>#DIV/0!</v>
      </c>
    </row>
    <row r="12" spans="2:7" ht="12.75">
      <c r="B12" s="66" t="s">
        <v>46</v>
      </c>
      <c r="C12" s="78">
        <v>0</v>
      </c>
      <c r="E12" s="82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80" t="e">
        <f>+E12+F12</f>
        <v>#DIV/0!</v>
      </c>
    </row>
    <row r="13" spans="2:7" ht="12.75">
      <c r="B13" s="66" t="s">
        <v>376</v>
      </c>
      <c r="C13" s="78"/>
      <c r="E13" s="82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80" t="e">
        <f>-F11</f>
        <v>#DIV/0!</v>
      </c>
      <c r="G13" s="80" t="e">
        <f>+E13+F13</f>
        <v>#DIV/0!</v>
      </c>
    </row>
    <row r="14" spans="2:7" ht="12.75">
      <c r="B14" s="66" t="s">
        <v>82</v>
      </c>
      <c r="C14" s="78"/>
      <c r="E14" s="82"/>
      <c r="G14" s="82" t="e">
        <f>SUM(G10:G13)</f>
        <v>#DIV/0!</v>
      </c>
    </row>
    <row r="15" spans="2:7" ht="12.75">
      <c r="B15" s="66" t="s">
        <v>40</v>
      </c>
      <c r="C15" s="78"/>
      <c r="E15" s="82" t="e">
        <f>SUM(E11:E14)</f>
        <v>#DIV/0!</v>
      </c>
      <c r="G15" s="82" t="e">
        <f>SUM(E9:E13)</f>
        <v>#DIV/0!</v>
      </c>
    </row>
    <row r="16" spans="2:7" ht="12.75">
      <c r="B16" s="66" t="s">
        <v>117</v>
      </c>
      <c r="C16" s="78"/>
      <c r="E16" s="82">
        <f>SUM(C10:C13)</f>
        <v>0</v>
      </c>
      <c r="G16" s="82" t="e">
        <f>SUM(E10:E14)</f>
        <v>#DIV/0!</v>
      </c>
    </row>
    <row r="17" spans="2:3" ht="12.75">
      <c r="B17" s="66" t="s">
        <v>41</v>
      </c>
      <c r="C17" s="78"/>
    </row>
    <row r="18" spans="2:3" ht="12.75">
      <c r="B18" s="66" t="s">
        <v>12</v>
      </c>
      <c r="C18" s="78"/>
    </row>
    <row r="19" spans="2:3" ht="12.75">
      <c r="B19" s="66"/>
      <c r="C19" s="78"/>
    </row>
    <row r="20" spans="2:3" ht="12.75">
      <c r="B20" s="66" t="s">
        <v>172</v>
      </c>
      <c r="C20" s="78"/>
    </row>
    <row r="21" spans="2:3" ht="12.75">
      <c r="B21" s="66" t="s">
        <v>249</v>
      </c>
      <c r="C21" s="78"/>
    </row>
    <row r="22" spans="2:3" ht="12.75">
      <c r="B22" s="66" t="s">
        <v>114</v>
      </c>
      <c r="C22" s="78"/>
    </row>
    <row r="23" spans="2:3" ht="12.75">
      <c r="B23" s="66" t="s">
        <v>307</v>
      </c>
      <c r="C23" s="78"/>
    </row>
    <row r="24" spans="2:3" ht="12.75">
      <c r="B24" s="66" t="s">
        <v>308</v>
      </c>
      <c r="C24" s="78"/>
    </row>
    <row r="25" spans="2:3" ht="12.75">
      <c r="B25" s="66" t="s">
        <v>309</v>
      </c>
      <c r="C25" s="78"/>
    </row>
    <row r="26" spans="2:3" ht="12.75">
      <c r="B26" s="66" t="s">
        <v>310</v>
      </c>
      <c r="C26" s="78"/>
    </row>
    <row r="27" spans="2:3" ht="12.75">
      <c r="B27" s="66" t="s">
        <v>311</v>
      </c>
      <c r="C27" s="78"/>
    </row>
    <row r="28" spans="2:3" ht="12.75">
      <c r="B28" s="66" t="s">
        <v>303</v>
      </c>
      <c r="C28" s="78"/>
    </row>
    <row r="29" spans="2:3" ht="12.75">
      <c r="B29" s="66" t="s">
        <v>312</v>
      </c>
      <c r="C29" s="78"/>
    </row>
    <row r="30" spans="2:3" ht="12.75">
      <c r="B30" s="66" t="s">
        <v>78</v>
      </c>
      <c r="C30" s="78"/>
    </row>
    <row r="31" spans="2:3" ht="12.75">
      <c r="B31" s="66" t="s">
        <v>313</v>
      </c>
      <c r="C31" s="78"/>
    </row>
    <row r="32" spans="2:3" ht="12.75">
      <c r="B32" s="66" t="s">
        <v>372</v>
      </c>
      <c r="C32" s="78"/>
    </row>
    <row r="33" spans="2:3" ht="12.75">
      <c r="B33" s="66" t="s">
        <v>414</v>
      </c>
      <c r="C33" s="78"/>
    </row>
    <row r="34" spans="2:3" ht="12.75">
      <c r="B34" s="66" t="s">
        <v>416</v>
      </c>
      <c r="C34" s="78"/>
    </row>
    <row r="35" spans="2:3" ht="12.75">
      <c r="B35" s="66" t="s">
        <v>415</v>
      </c>
      <c r="C35" s="78"/>
    </row>
    <row r="36" spans="2:3" ht="12.75">
      <c r="B36" s="66" t="s">
        <v>373</v>
      </c>
      <c r="C36" s="78"/>
    </row>
    <row r="37" spans="2:3" ht="12.75">
      <c r="B37" s="67" t="s">
        <v>103</v>
      </c>
      <c r="C37" s="79">
        <v>0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"/>
  <dimension ref="A1:N194"/>
  <sheetViews>
    <sheetView tabSelected="1" zoomScale="75" zoomScaleNormal="75" zoomScaleSheetLayoutView="50" zoomScalePageLayoutView="0" workbookViewId="0" topLeftCell="A1">
      <selection activeCell="A63" sqref="A63"/>
    </sheetView>
  </sheetViews>
  <sheetFormatPr defaultColWidth="11.421875" defaultRowHeight="12.75"/>
  <cols>
    <col min="1" max="1" width="70.140625" style="0" customWidth="1"/>
    <col min="2" max="2" width="12.28125" style="1" customWidth="1"/>
    <col min="3" max="3" width="14.8515625" style="1" customWidth="1"/>
    <col min="4" max="4" width="12.28125" style="1" customWidth="1"/>
    <col min="5" max="5" width="14.421875" style="0" hidden="1" customWidth="1"/>
    <col min="6" max="6" width="13.00390625" style="0" hidden="1" customWidth="1"/>
    <col min="7" max="9" width="0" style="0" hidden="1" customWidth="1"/>
  </cols>
  <sheetData>
    <row r="1" spans="1:4" ht="24">
      <c r="A1" s="177" t="s">
        <v>514</v>
      </c>
      <c r="B1" s="177"/>
      <c r="C1" s="177"/>
      <c r="D1" s="177"/>
    </row>
    <row r="2" spans="1:4" s="8" customFormat="1" ht="18">
      <c r="A2" s="176" t="s">
        <v>109</v>
      </c>
      <c r="B2" s="176"/>
      <c r="C2" s="176"/>
      <c r="D2" s="176"/>
    </row>
    <row r="3" spans="1:5" s="5" customFormat="1" ht="12.75">
      <c r="A3" s="19"/>
      <c r="B3" s="20" t="s">
        <v>88</v>
      </c>
      <c r="C3" s="20" t="s">
        <v>98</v>
      </c>
      <c r="D3" s="20" t="s">
        <v>89</v>
      </c>
      <c r="E3" s="6"/>
    </row>
    <row r="4" spans="1:4" s="5" customFormat="1" ht="12.75">
      <c r="A4" s="16" t="s">
        <v>520</v>
      </c>
      <c r="B4" s="152">
        <f>+Kontoplan!F6</f>
        <v>0</v>
      </c>
      <c r="C4" s="110">
        <f>IF(B4&gt;75,75*2.4+(B4-75)*1.7,B4*2.4)</f>
        <v>0</v>
      </c>
      <c r="D4" s="110">
        <f>IF(B4&gt;75,75*2.4+(B4-75)*1.4,B4*2.4)</f>
        <v>0</v>
      </c>
    </row>
    <row r="5" spans="1:4" s="5" customFormat="1" ht="12.75">
      <c r="A5" s="17" t="s">
        <v>481</v>
      </c>
      <c r="B5" s="152">
        <f>+Kontoplan!F7</f>
        <v>0</v>
      </c>
      <c r="C5" s="111">
        <f>IF(B5&gt;75,75*2.4+(B5-75)*1.7,B5*2.4)</f>
        <v>0</v>
      </c>
      <c r="D5" s="111">
        <f>IF(B5&gt;75,75*2.4+(B5-75)*1.4,B5*2.4)</f>
        <v>0</v>
      </c>
    </row>
    <row r="6" spans="1:4" s="5" customFormat="1" ht="12.75">
      <c r="A6" s="17" t="s">
        <v>482</v>
      </c>
      <c r="B6" s="152">
        <f>+Kontoplan!F8</f>
        <v>0</v>
      </c>
      <c r="C6" s="22"/>
      <c r="D6" s="22"/>
    </row>
    <row r="7" spans="1:4" s="5" customFormat="1" ht="12.75">
      <c r="A7" s="17"/>
      <c r="B7" s="153"/>
      <c r="C7" s="23"/>
      <c r="D7" s="23"/>
    </row>
    <row r="8" spans="1:4" s="5" customFormat="1" ht="12.75">
      <c r="A8" s="18" t="s">
        <v>515</v>
      </c>
      <c r="B8" s="154">
        <f>+Kontoplan!F13</f>
        <v>0</v>
      </c>
      <c r="C8" s="23"/>
      <c r="D8" s="23"/>
    </row>
    <row r="9" spans="1:4" s="5" customFormat="1" ht="12.75">
      <c r="A9" s="18" t="s">
        <v>472</v>
      </c>
      <c r="B9" s="154">
        <f>+Kontoplan!F11</f>
        <v>0</v>
      </c>
      <c r="C9" s="24" t="e">
        <f>SUM(B9/D5)</f>
        <v>#DIV/0!</v>
      </c>
      <c r="D9" s="23"/>
    </row>
    <row r="10" spans="1:4" s="5" customFormat="1" ht="12.75">
      <c r="A10" s="18" t="s">
        <v>473</v>
      </c>
      <c r="B10" s="154">
        <f>+Kontoplan!F12</f>
        <v>0</v>
      </c>
      <c r="C10" s="24"/>
      <c r="D10" s="23"/>
    </row>
    <row r="11" spans="1:4" s="5" customFormat="1" ht="12.75">
      <c r="A11" s="18" t="s">
        <v>105</v>
      </c>
      <c r="B11" s="21">
        <f>SUM(D5-B9)</f>
        <v>0</v>
      </c>
      <c r="C11" s="24" t="e">
        <f>SUM(B11/D5)</f>
        <v>#DIV/0!</v>
      </c>
      <c r="D11" s="23"/>
    </row>
    <row r="12" spans="1:4" s="5" customFormat="1" ht="13.5" thickBot="1">
      <c r="A12" s="181"/>
      <c r="B12" s="181"/>
      <c r="C12" s="181"/>
      <c r="D12" s="181"/>
    </row>
    <row r="13" spans="1:4" s="5" customFormat="1" ht="12.75">
      <c r="A13" s="180" t="s">
        <v>306</v>
      </c>
      <c r="B13" s="180"/>
      <c r="C13" s="180"/>
      <c r="D13" s="180"/>
    </row>
    <row r="14" spans="1:4" s="5" customFormat="1" ht="12.75">
      <c r="A14" s="178" t="s">
        <v>80</v>
      </c>
      <c r="B14" s="178"/>
      <c r="C14" s="179"/>
      <c r="D14" s="22">
        <v>1300000</v>
      </c>
    </row>
    <row r="15" spans="1:4" s="5" customFormat="1" ht="12.75">
      <c r="A15" s="17" t="s">
        <v>518</v>
      </c>
      <c r="B15" s="22">
        <f>C4*27299</f>
        <v>0</v>
      </c>
      <c r="C15" s="182"/>
      <c r="D15" s="183"/>
    </row>
    <row r="16" spans="1:4" s="5" customFormat="1" ht="12.75">
      <c r="A16" s="26" t="s">
        <v>519</v>
      </c>
      <c r="B16" s="22">
        <f>SUM((C4-C5)*27299)</f>
        <v>0</v>
      </c>
      <c r="C16" s="27" t="s">
        <v>95</v>
      </c>
      <c r="D16" s="17"/>
    </row>
    <row r="17" spans="1:4" s="5" customFormat="1" ht="13.5" thickBot="1">
      <c r="A17" s="26" t="s">
        <v>516</v>
      </c>
      <c r="B17" s="22">
        <f>SUM(B15-B16)</f>
        <v>0</v>
      </c>
      <c r="C17" s="25"/>
      <c r="D17" s="22">
        <f>B15-B16</f>
        <v>0</v>
      </c>
    </row>
    <row r="18" spans="1:4" s="5" customFormat="1" ht="13.5" thickBot="1">
      <c r="A18" s="173" t="s">
        <v>517</v>
      </c>
      <c r="B18" s="173"/>
      <c r="C18" s="174"/>
      <c r="D18" s="28">
        <f>D14+D17</f>
        <v>1300000</v>
      </c>
    </row>
    <row r="19" spans="1:4" s="5" customFormat="1" ht="12.75">
      <c r="A19" s="175"/>
      <c r="B19" s="175"/>
      <c r="C19" s="175"/>
      <c r="D19" s="175"/>
    </row>
    <row r="20" spans="1:4" s="5" customFormat="1" ht="12.75">
      <c r="A20" s="160" t="s">
        <v>464</v>
      </c>
      <c r="B20" s="160"/>
      <c r="C20" s="160"/>
      <c r="D20" s="160"/>
    </row>
    <row r="21" spans="1:4" s="5" customFormat="1" ht="12.75">
      <c r="A21" s="29" t="s">
        <v>106</v>
      </c>
      <c r="B21" s="31" t="e">
        <f>+Pivot!G12</f>
        <v>#DIV/0!</v>
      </c>
      <c r="C21" s="32"/>
      <c r="D21" s="32"/>
    </row>
    <row r="22" spans="1:4" s="5" customFormat="1" ht="12.75">
      <c r="A22" s="32"/>
      <c r="B22" s="32"/>
      <c r="C22" s="32"/>
      <c r="D22" s="32"/>
    </row>
    <row r="23" spans="1:5" s="5" customFormat="1" ht="12.75">
      <c r="A23" s="33" t="s">
        <v>497</v>
      </c>
      <c r="B23" s="31">
        <f>-Kontoplan!E44</f>
        <v>0</v>
      </c>
      <c r="C23" s="163"/>
      <c r="D23" s="158"/>
      <c r="E23" s="9">
        <f>+GETPIVOTDATA("Sum",Pivot!$B$6,"Fordeling","Lønn/tilskudd til ekstra undervisning")</f>
        <v>0</v>
      </c>
    </row>
    <row r="24" spans="1:4" s="5" customFormat="1" ht="12.75">
      <c r="A24" s="30" t="s">
        <v>96</v>
      </c>
      <c r="B24" s="35"/>
      <c r="C24" s="164"/>
      <c r="D24" s="164"/>
    </row>
    <row r="25" spans="1:5" s="5" customFormat="1" ht="12.75">
      <c r="A25" s="33" t="s">
        <v>371</v>
      </c>
      <c r="B25" s="31">
        <f>-Kontoplan!E25</f>
        <v>0</v>
      </c>
      <c r="C25" s="163"/>
      <c r="D25" s="164"/>
      <c r="E25" s="9">
        <f>+GETPIVOTDATA("Sum",Pivot!$B$6,"Fordeling","Elevinnbetaling undervisning")</f>
        <v>0</v>
      </c>
    </row>
    <row r="26" spans="1:4" s="5" customFormat="1" ht="12.75">
      <c r="A26" s="30" t="s">
        <v>93</v>
      </c>
      <c r="B26" s="35"/>
      <c r="C26" s="164"/>
      <c r="D26" s="164"/>
    </row>
    <row r="27" spans="1:6" s="5" customFormat="1" ht="12.75">
      <c r="A27" s="36" t="s">
        <v>81</v>
      </c>
      <c r="B27" s="31" t="e">
        <f>SUM(+B21-B23-B25)</f>
        <v>#DIV/0!</v>
      </c>
      <c r="C27" s="31" t="e">
        <f>SUM(B27)</f>
        <v>#DIV/0!</v>
      </c>
      <c r="D27" s="35"/>
      <c r="E27" s="48"/>
      <c r="F27" s="48"/>
    </row>
    <row r="28" spans="1:4" s="5" customFormat="1" ht="12.75">
      <c r="A28" s="164"/>
      <c r="B28" s="164"/>
      <c r="C28" s="164"/>
      <c r="D28" s="164"/>
    </row>
    <row r="29" spans="1:6" s="5" customFormat="1" ht="12.75">
      <c r="A29" s="165" t="s">
        <v>97</v>
      </c>
      <c r="B29" s="172"/>
      <c r="C29" s="31" t="e">
        <f>+Pivot!G11</f>
        <v>#DIV/0!</v>
      </c>
      <c r="D29" s="35"/>
      <c r="E29" s="48" t="e">
        <f>+C29</f>
        <v>#DIV/0!</v>
      </c>
      <c r="F29" s="48"/>
    </row>
    <row r="30" spans="1:6" s="5" customFormat="1" ht="12.75">
      <c r="A30" s="165" t="s">
        <v>475</v>
      </c>
      <c r="B30" s="172"/>
      <c r="C30" s="31">
        <f>+GETPIVOTDATA("Sum",Pivot!$B$6,"Fordeling","Reparasjon / vedlikehold")</f>
        <v>0</v>
      </c>
      <c r="D30" s="35"/>
      <c r="E30" s="48">
        <f>+C30</f>
        <v>0</v>
      </c>
      <c r="F30" s="48"/>
    </row>
    <row r="31" spans="1:6" s="5" customFormat="1" ht="12.75">
      <c r="A31" s="166" t="s">
        <v>82</v>
      </c>
      <c r="B31" s="172"/>
      <c r="C31" s="31">
        <f>+GETPIVOTDATA("Sum",Pivot!$B$6,"Fordeling","Energi")</f>
        <v>0</v>
      </c>
      <c r="D31" s="35"/>
      <c r="E31" s="48">
        <f>+C31</f>
        <v>0</v>
      </c>
      <c r="F31" s="48"/>
    </row>
    <row r="32" spans="1:4" s="5" customFormat="1" ht="10.5" customHeight="1" thickBot="1">
      <c r="A32" s="164"/>
      <c r="B32" s="164"/>
      <c r="C32" s="164"/>
      <c r="D32" s="164"/>
    </row>
    <row r="33" spans="1:4" s="5" customFormat="1" ht="13.5" thickBot="1">
      <c r="A33" s="167" t="s">
        <v>83</v>
      </c>
      <c r="B33" s="168"/>
      <c r="C33" s="39" t="e">
        <f>C27+C29+C30+C31</f>
        <v>#DIV/0!</v>
      </c>
      <c r="D33" s="39" t="e">
        <f>C27+C29+C30+C31</f>
        <v>#DIV/0!</v>
      </c>
    </row>
    <row r="34" spans="1:4" s="5" customFormat="1" ht="10.5" customHeight="1" thickBot="1">
      <c r="A34" s="166"/>
      <c r="B34" s="166"/>
      <c r="C34" s="166"/>
      <c r="D34" s="166"/>
    </row>
    <row r="35" spans="1:4" s="5" customFormat="1" ht="13.5" thickBot="1">
      <c r="A35" s="160" t="s">
        <v>121</v>
      </c>
      <c r="B35" s="160"/>
      <c r="C35" s="168"/>
      <c r="D35" s="39" t="e">
        <f>-(D18-D33)</f>
        <v>#DIV/0!</v>
      </c>
    </row>
    <row r="36" spans="1:14" s="7" customFormat="1" ht="10.5" customHeight="1">
      <c r="A36" s="166" t="s">
        <v>90</v>
      </c>
      <c r="B36" s="166"/>
      <c r="C36" s="166"/>
      <c r="D36" s="166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8" s="7" customFormat="1" ht="13.5" thickBot="1">
      <c r="A37" s="171" t="s">
        <v>122</v>
      </c>
      <c r="B37" s="171"/>
      <c r="C37" s="171"/>
      <c r="D37" s="81" t="e">
        <f>AVERAGE(D35/B5)</f>
        <v>#DIV/0!</v>
      </c>
      <c r="H37" s="5"/>
    </row>
    <row r="38" spans="1:4" s="5" customFormat="1" ht="12.75">
      <c r="A38" s="167"/>
      <c r="B38" s="167"/>
      <c r="C38" s="167"/>
      <c r="D38" s="167"/>
    </row>
    <row r="39" spans="1:4" s="5" customFormat="1" ht="15">
      <c r="A39" s="40" t="s">
        <v>84</v>
      </c>
      <c r="B39" s="160" t="s">
        <v>92</v>
      </c>
      <c r="C39" s="160"/>
      <c r="D39" s="160"/>
    </row>
    <row r="40" spans="1:4" s="5" customFormat="1" ht="12.75">
      <c r="A40" s="30"/>
      <c r="B40" s="35" t="s">
        <v>91</v>
      </c>
      <c r="C40" s="35"/>
      <c r="D40" s="35"/>
    </row>
    <row r="41" spans="1:4" s="5" customFormat="1" ht="12.75">
      <c r="A41" s="33" t="s">
        <v>87</v>
      </c>
      <c r="B41" s="35"/>
      <c r="C41" s="35"/>
      <c r="D41" s="35"/>
    </row>
    <row r="42" spans="1:14" ht="12.75">
      <c r="A42" s="165"/>
      <c r="B42" s="165"/>
      <c r="C42" s="165"/>
      <c r="D42" s="165"/>
      <c r="E42" s="9"/>
      <c r="F42" s="9"/>
      <c r="G42" s="5"/>
      <c r="H42" s="5"/>
      <c r="I42" s="5"/>
      <c r="J42" s="5"/>
      <c r="K42" s="5"/>
      <c r="L42" s="5"/>
      <c r="M42" s="5"/>
      <c r="N42" s="5"/>
    </row>
    <row r="43" spans="1:6" s="5" customFormat="1" ht="12.75">
      <c r="A43" s="30"/>
      <c r="B43" s="41" t="s">
        <v>85</v>
      </c>
      <c r="C43" s="35"/>
      <c r="D43" s="35"/>
      <c r="E43" s="9"/>
      <c r="F43" s="9"/>
    </row>
    <row r="44" spans="2:6" s="5" customFormat="1" ht="12.75">
      <c r="B44" s="41"/>
      <c r="C44" s="35"/>
      <c r="D44" s="35"/>
      <c r="E44" s="9"/>
      <c r="F44" s="9"/>
    </row>
    <row r="45" spans="1:6" s="5" customFormat="1" ht="12.75">
      <c r="A45" s="30" t="s">
        <v>86</v>
      </c>
      <c r="B45" s="31" t="e">
        <f>+D37</f>
        <v>#DIV/0!</v>
      </c>
      <c r="C45" s="163"/>
      <c r="D45" s="158"/>
      <c r="E45" s="9"/>
      <c r="F45" s="9"/>
    </row>
    <row r="46" spans="1:6" s="5" customFormat="1" ht="12.75">
      <c r="A46" s="97" t="s">
        <v>317</v>
      </c>
      <c r="B46" s="31" t="e">
        <f aca="true" t="shared" si="0" ref="B46:B58">+$E46/$B$6</f>
        <v>#DIV/0!</v>
      </c>
      <c r="C46" s="75"/>
      <c r="D46" s="34"/>
      <c r="E46" s="9" t="e">
        <f>-Pivot!F11</f>
        <v>#DIV/0!</v>
      </c>
      <c r="F46" s="9" t="s">
        <v>332</v>
      </c>
    </row>
    <row r="47" spans="1:6" s="5" customFormat="1" ht="12" customHeight="1">
      <c r="A47" s="30" t="s">
        <v>318</v>
      </c>
      <c r="B47" s="31" t="e">
        <f t="shared" si="0"/>
        <v>#DIV/0!</v>
      </c>
      <c r="C47" s="163"/>
      <c r="D47" s="158"/>
      <c r="E47" s="9" t="e">
        <f>+Pivot!E13</f>
        <v>#DIV/0!</v>
      </c>
      <c r="F47" s="9"/>
    </row>
    <row r="48" spans="1:6" s="5" customFormat="1" ht="12.75">
      <c r="A48" s="30" t="s">
        <v>319</v>
      </c>
      <c r="B48" s="31" t="e">
        <f t="shared" si="0"/>
        <v>#DIV/0!</v>
      </c>
      <c r="C48" s="163"/>
      <c r="D48" s="158"/>
      <c r="E48" s="9">
        <f>+GETPIVOTDATA("Sum",Pivot!$B$6,"Fordeling","Personalutvikling og andre personalkost.")</f>
        <v>0</v>
      </c>
      <c r="F48" s="9"/>
    </row>
    <row r="49" spans="1:6" s="5" customFormat="1" ht="12.75">
      <c r="A49" s="30" t="s">
        <v>320</v>
      </c>
      <c r="B49" s="31" t="e">
        <f t="shared" si="0"/>
        <v>#DIV/0!</v>
      </c>
      <c r="C49" s="163"/>
      <c r="D49" s="158"/>
      <c r="E49" s="9">
        <f>+GETPIVOTDATA("Sum",Pivot!$B$6,"Fordeling","Kost")</f>
        <v>0</v>
      </c>
      <c r="F49" s="9"/>
    </row>
    <row r="50" spans="1:6" s="5" customFormat="1" ht="12.75">
      <c r="A50" s="30" t="s">
        <v>248</v>
      </c>
      <c r="B50" s="31" t="e">
        <f t="shared" si="0"/>
        <v>#DIV/0!</v>
      </c>
      <c r="C50" s="161"/>
      <c r="D50" s="162"/>
      <c r="E50" s="9">
        <f>+GETPIVOTDATA("Sum",Pivot!$B$6,"Fordeling","Forsikringer")</f>
        <v>0</v>
      </c>
      <c r="F50" s="9"/>
    </row>
    <row r="51" spans="1:6" s="5" customFormat="1" ht="12.75">
      <c r="A51" s="17" t="s">
        <v>321</v>
      </c>
      <c r="B51" s="31" t="e">
        <f t="shared" si="0"/>
        <v>#DIV/0!</v>
      </c>
      <c r="C51" s="75"/>
      <c r="D51" s="34"/>
      <c r="E51" s="9">
        <f>+GETPIVOTDATA("Sum",Pivot!$B$6,"Fordeling","Kommunaleavgifter")</f>
        <v>0</v>
      </c>
      <c r="F51" s="9" t="s">
        <v>271</v>
      </c>
    </row>
    <row r="52" spans="1:6" s="5" customFormat="1" ht="12.75">
      <c r="A52" s="17" t="s">
        <v>492</v>
      </c>
      <c r="B52" s="31" t="e">
        <f t="shared" si="0"/>
        <v>#DIV/0!</v>
      </c>
      <c r="C52" s="75"/>
      <c r="D52" s="34"/>
      <c r="E52" s="9">
        <f>+GETPIVOTDATA("Sum",Pivot!$B$6,"Fordeling","Øvrige driftskostnader skole og internat ")</f>
        <v>0</v>
      </c>
      <c r="F52" s="9" t="s">
        <v>330</v>
      </c>
    </row>
    <row r="53" spans="1:8" s="5" customFormat="1" ht="12.75">
      <c r="A53" s="30" t="s">
        <v>322</v>
      </c>
      <c r="B53" s="31" t="e">
        <f t="shared" si="0"/>
        <v>#DIV/0!</v>
      </c>
      <c r="C53" s="163"/>
      <c r="D53" s="158"/>
      <c r="E53" s="9">
        <f>+GETPIVOTDATA("Sum",Pivot!$B$6,"Fordeling","Investering")</f>
        <v>0</v>
      </c>
      <c r="F53" s="9"/>
      <c r="H53" s="85"/>
    </row>
    <row r="54" spans="1:6" s="5" customFormat="1" ht="12.75">
      <c r="A54" s="17" t="s">
        <v>323</v>
      </c>
      <c r="B54" s="31" t="e">
        <f t="shared" si="0"/>
        <v>#DIV/0!</v>
      </c>
      <c r="C54" s="75"/>
      <c r="D54" s="34"/>
      <c r="E54" s="9">
        <f>+GETPIVOTDATA("Sum",Pivot!$B$6,"Fordeling","Fremmede tjenester")</f>
        <v>0</v>
      </c>
      <c r="F54" s="9" t="s">
        <v>329</v>
      </c>
    </row>
    <row r="55" spans="1:6" s="5" customFormat="1" ht="12.75">
      <c r="A55" s="30" t="s">
        <v>324</v>
      </c>
      <c r="B55" s="31" t="e">
        <f t="shared" si="0"/>
        <v>#DIV/0!</v>
      </c>
      <c r="C55" s="163"/>
      <c r="D55" s="158"/>
      <c r="E55" s="9">
        <f>+GETPIVOTDATA("Sum",Pivot!$B$6,"Fordeling","Kontordrift")</f>
        <v>0</v>
      </c>
      <c r="F55" s="9"/>
    </row>
    <row r="56" spans="1:6" s="5" customFormat="1" ht="12.75">
      <c r="A56" s="17" t="s">
        <v>325</v>
      </c>
      <c r="B56" s="31" t="e">
        <f t="shared" si="0"/>
        <v>#DIV/0!</v>
      </c>
      <c r="C56" s="75"/>
      <c r="D56" s="34"/>
      <c r="E56" s="9">
        <f>+GETPIVOTDATA("Sum",Pivot!$B$6,"Fordeling","Reise, diett, bil, og lignende")</f>
        <v>0</v>
      </c>
      <c r="F56" s="9" t="s">
        <v>331</v>
      </c>
    </row>
    <row r="57" spans="1:6" s="5" customFormat="1" ht="12.75">
      <c r="A57" s="30" t="s">
        <v>326</v>
      </c>
      <c r="B57" s="31" t="e">
        <f t="shared" si="0"/>
        <v>#DIV/0!</v>
      </c>
      <c r="C57" s="169"/>
      <c r="D57" s="170"/>
      <c r="E57" s="9">
        <f>+GETPIVOTDATA("Sum",Pivot!$B$6,"Fordeling","Informasjonsarbeid")</f>
        <v>0</v>
      </c>
      <c r="F57" s="9"/>
    </row>
    <row r="58" spans="1:6" s="5" customFormat="1" ht="12.75">
      <c r="A58" s="30" t="s">
        <v>327</v>
      </c>
      <c r="B58" s="31" t="e">
        <f t="shared" si="0"/>
        <v>#DIV/0!</v>
      </c>
      <c r="C58" s="163"/>
      <c r="D58" s="158"/>
      <c r="E58" s="9">
        <f>+GETPIVOTDATA("Sum",Pivot!$B$6,"Fordeling","Div. driftsutgifter")</f>
        <v>0</v>
      </c>
      <c r="F58" s="9"/>
    </row>
    <row r="59" spans="1:5" s="5" customFormat="1" ht="13.5" thickBot="1">
      <c r="A59" s="160" t="s">
        <v>94</v>
      </c>
      <c r="B59" s="160"/>
      <c r="C59" s="160"/>
      <c r="D59" s="160"/>
      <c r="E59" s="9"/>
    </row>
    <row r="60" spans="1:5" s="5" customFormat="1" ht="13.5" thickBot="1">
      <c r="A60" s="30" t="s">
        <v>101</v>
      </c>
      <c r="B60" s="39" t="e">
        <f>SUM(B45:B58)</f>
        <v>#DIV/0!</v>
      </c>
      <c r="C60" s="159"/>
      <c r="D60" s="158"/>
      <c r="E60" s="9" t="e">
        <f>SUM(E21:E59)</f>
        <v>#DIV/0!</v>
      </c>
    </row>
    <row r="61" spans="1:5" s="5" customFormat="1" ht="12.75">
      <c r="A61" s="160"/>
      <c r="B61" s="160"/>
      <c r="C61" s="160"/>
      <c r="D61" s="160"/>
      <c r="E61" s="9">
        <f>+GETPIVOTDATA("Sum",Pivot!$B$6,"Fordeling","Annen drift")</f>
        <v>0</v>
      </c>
    </row>
    <row r="62" spans="1:5" s="5" customFormat="1" ht="12.75">
      <c r="A62" s="36" t="s">
        <v>100</v>
      </c>
      <c r="B62" s="34"/>
      <c r="C62" s="158"/>
      <c r="D62" s="158"/>
      <c r="E62" s="9">
        <f>+GETPIVOTDATA("Sum",Pivot!$B$6,"Fordeling","ikke med i analysen")</f>
        <v>0</v>
      </c>
    </row>
    <row r="63" spans="1:5" s="5" customFormat="1" ht="12.75">
      <c r="A63" s="42" t="s">
        <v>99</v>
      </c>
      <c r="B63" s="43" t="e">
        <f>B60-B62</f>
        <v>#DIV/0!</v>
      </c>
      <c r="C63" s="158"/>
      <c r="D63" s="158"/>
      <c r="E63" s="9"/>
    </row>
    <row r="64" spans="1:5" s="5" customFormat="1" ht="10.5" customHeight="1">
      <c r="A64" s="42"/>
      <c r="B64" s="44"/>
      <c r="C64" s="34"/>
      <c r="D64" s="34"/>
      <c r="E64" s="9" t="e">
        <f>SUM(E60:E63)</f>
        <v>#DIV/0!</v>
      </c>
    </row>
    <row r="65" spans="1:5" s="5" customFormat="1" ht="12.75">
      <c r="A65" s="36" t="s">
        <v>107</v>
      </c>
      <c r="B65" s="31">
        <f>SUM(Kontoplan!E67:E233)</f>
        <v>0</v>
      </c>
      <c r="C65" s="158"/>
      <c r="D65" s="158"/>
      <c r="E65" s="9"/>
    </row>
    <row r="66" spans="1:5" s="5" customFormat="1" ht="12.75">
      <c r="A66" s="37" t="s">
        <v>108</v>
      </c>
      <c r="B66" s="151" t="e">
        <f>SUM(Kontoplan!E67:E113)/B65</f>
        <v>#DIV/0!</v>
      </c>
      <c r="C66" s="83"/>
      <c r="D66" s="37"/>
      <c r="E66" s="9">
        <f>+GETPIVOTDATA("Sum",Pivot!$B$6)</f>
        <v>0</v>
      </c>
    </row>
    <row r="67" spans="1:5" s="5" customFormat="1" ht="9.75" customHeight="1">
      <c r="A67" s="37"/>
      <c r="B67" s="34"/>
      <c r="C67" s="37"/>
      <c r="D67" s="37"/>
      <c r="E67" s="9"/>
    </row>
    <row r="68" spans="1:5" s="5" customFormat="1" ht="12.75">
      <c r="A68" s="38" t="s">
        <v>102</v>
      </c>
      <c r="B68" s="37"/>
      <c r="C68" s="38"/>
      <c r="D68" s="38"/>
      <c r="E68" s="48" t="e">
        <f>+E66-E64</f>
        <v>#DIV/0!</v>
      </c>
    </row>
    <row r="69" spans="1:4" s="5" customFormat="1" ht="12.75">
      <c r="A69" s="36" t="s">
        <v>103</v>
      </c>
      <c r="B69" s="31">
        <f>SUM(Kontoplan!E225:E227)</f>
        <v>0</v>
      </c>
      <c r="C69" s="158"/>
      <c r="D69" s="158"/>
    </row>
    <row r="70" spans="1:4" s="5" customFormat="1" ht="12.75">
      <c r="A70" s="36" t="s">
        <v>104</v>
      </c>
      <c r="B70" s="10">
        <f>SUM(Kontoplan!E226)</f>
        <v>0</v>
      </c>
      <c r="C70" s="158"/>
      <c r="D70" s="158"/>
    </row>
    <row r="71" spans="1:4" s="5" customFormat="1" ht="12.75">
      <c r="A71" s="9"/>
      <c r="C71" s="11"/>
      <c r="D71" s="11"/>
    </row>
    <row r="72" spans="1:4" ht="15">
      <c r="A72" s="3"/>
      <c r="B72" s="4"/>
      <c r="C72" s="2"/>
      <c r="D72" s="2"/>
    </row>
    <row r="73" spans="1:4" ht="15">
      <c r="A73" s="3"/>
      <c r="B73" s="2"/>
      <c r="C73" s="2"/>
      <c r="D73" s="2"/>
    </row>
    <row r="74" spans="1:4" ht="15">
      <c r="A74" s="3"/>
      <c r="B74" s="2"/>
      <c r="C74" s="2"/>
      <c r="D74" s="2"/>
    </row>
    <row r="75" spans="1:4" ht="15">
      <c r="A75" s="3"/>
      <c r="B75" s="2"/>
      <c r="C75" s="2"/>
      <c r="D75" s="2"/>
    </row>
    <row r="76" spans="1:4" ht="15">
      <c r="A76" s="3"/>
      <c r="B76" s="2"/>
      <c r="C76" s="2"/>
      <c r="D76" s="2"/>
    </row>
    <row r="77" spans="1:4" ht="15">
      <c r="A77" s="3"/>
      <c r="B77" s="2"/>
      <c r="C77" s="2"/>
      <c r="D77" s="2"/>
    </row>
    <row r="78" spans="1:4" ht="15">
      <c r="A78" s="3"/>
      <c r="B78" s="2"/>
      <c r="C78" s="2"/>
      <c r="D78" s="2"/>
    </row>
    <row r="79" spans="1:4" ht="15">
      <c r="A79" s="3"/>
      <c r="B79" s="2"/>
      <c r="C79" s="2"/>
      <c r="D79" s="2"/>
    </row>
    <row r="80" spans="1:4" ht="15">
      <c r="A80" s="3"/>
      <c r="B80" s="2"/>
      <c r="C80" s="2"/>
      <c r="D80" s="2"/>
    </row>
    <row r="81" spans="1:4" ht="15">
      <c r="A81" s="3"/>
      <c r="B81" s="2"/>
      <c r="C81" s="2"/>
      <c r="D81" s="2"/>
    </row>
    <row r="82" spans="1:4" ht="15">
      <c r="A82" s="3"/>
      <c r="B82" s="2"/>
      <c r="C82" s="2"/>
      <c r="D82" s="2"/>
    </row>
    <row r="83" spans="1:4" ht="15">
      <c r="A83" s="3"/>
      <c r="B83" s="2"/>
      <c r="C83" s="2"/>
      <c r="D83" s="2"/>
    </row>
    <row r="84" spans="1:4" ht="15">
      <c r="A84" s="3"/>
      <c r="B84" s="2"/>
      <c r="C84" s="2"/>
      <c r="D84" s="2"/>
    </row>
    <row r="85" spans="1:4" ht="15">
      <c r="A85" s="3"/>
      <c r="B85" s="2"/>
      <c r="C85" s="2"/>
      <c r="D85" s="2"/>
    </row>
    <row r="86" spans="1:4" ht="15">
      <c r="A86" s="3"/>
      <c r="B86" s="2"/>
      <c r="C86" s="2"/>
      <c r="D86" s="2"/>
    </row>
    <row r="87" spans="1:4" ht="15">
      <c r="A87" s="3"/>
      <c r="B87" s="2"/>
      <c r="C87" s="2"/>
      <c r="D87" s="2"/>
    </row>
    <row r="88" spans="1:4" ht="15">
      <c r="A88" s="3"/>
      <c r="B88" s="2"/>
      <c r="C88" s="2"/>
      <c r="D88" s="2"/>
    </row>
    <row r="89" spans="1:4" ht="15">
      <c r="A89" s="3"/>
      <c r="B89" s="2"/>
      <c r="C89" s="2"/>
      <c r="D89" s="2"/>
    </row>
    <row r="90" spans="1:4" ht="15">
      <c r="A90" s="3"/>
      <c r="B90" s="2"/>
      <c r="C90" s="2"/>
      <c r="D90" s="2"/>
    </row>
    <row r="91" spans="1:4" ht="15">
      <c r="A91" s="3"/>
      <c r="B91" s="2"/>
      <c r="C91" s="2"/>
      <c r="D91" s="2"/>
    </row>
    <row r="92" spans="1:4" ht="15">
      <c r="A92" s="3"/>
      <c r="B92" s="2"/>
      <c r="C92" s="2"/>
      <c r="D92" s="2"/>
    </row>
    <row r="93" spans="1:4" ht="15">
      <c r="A93" s="3"/>
      <c r="B93" s="2"/>
      <c r="C93" s="2"/>
      <c r="D93" s="2"/>
    </row>
    <row r="94" spans="1:4" ht="15">
      <c r="A94" s="3"/>
      <c r="B94" s="2"/>
      <c r="C94" s="2"/>
      <c r="D94" s="2"/>
    </row>
    <row r="95" spans="1:4" ht="15">
      <c r="A95" s="3"/>
      <c r="B95" s="2"/>
      <c r="C95" s="2"/>
      <c r="D95" s="2"/>
    </row>
    <row r="96" spans="1:4" ht="15">
      <c r="A96" s="3"/>
      <c r="B96" s="2"/>
      <c r="C96" s="2"/>
      <c r="D96" s="2"/>
    </row>
    <row r="97" spans="1:4" ht="15">
      <c r="A97" s="3"/>
      <c r="B97" s="2"/>
      <c r="C97" s="2"/>
      <c r="D97" s="2"/>
    </row>
    <row r="98" spans="1:4" ht="15">
      <c r="A98" s="3"/>
      <c r="B98" s="2"/>
      <c r="C98" s="2"/>
      <c r="D98" s="2"/>
    </row>
    <row r="99" spans="1:4" ht="15">
      <c r="A99" s="3"/>
      <c r="B99" s="2"/>
      <c r="C99" s="2"/>
      <c r="D99" s="2"/>
    </row>
    <row r="100" spans="1:4" ht="15">
      <c r="A100" s="3"/>
      <c r="B100" s="2"/>
      <c r="C100" s="2"/>
      <c r="D100" s="2"/>
    </row>
    <row r="101" spans="1:4" ht="15">
      <c r="A101" s="3"/>
      <c r="B101" s="2"/>
      <c r="C101" s="2"/>
      <c r="D101" s="2"/>
    </row>
    <row r="102" spans="1:4" ht="15">
      <c r="A102" s="3"/>
      <c r="B102" s="2"/>
      <c r="C102" s="2"/>
      <c r="D102" s="2"/>
    </row>
    <row r="103" spans="1:4" ht="15">
      <c r="A103" s="3"/>
      <c r="B103" s="2"/>
      <c r="C103" s="2"/>
      <c r="D103" s="2"/>
    </row>
    <row r="104" spans="1:4" ht="15">
      <c r="A104" s="3"/>
      <c r="B104" s="2"/>
      <c r="C104" s="2"/>
      <c r="D104" s="2"/>
    </row>
    <row r="105" spans="1:4" ht="15">
      <c r="A105" s="3"/>
      <c r="B105" s="2"/>
      <c r="C105" s="2"/>
      <c r="D105" s="2"/>
    </row>
    <row r="106" spans="1:4" ht="15">
      <c r="A106" s="3"/>
      <c r="B106" s="2"/>
      <c r="C106" s="2"/>
      <c r="D106" s="2"/>
    </row>
    <row r="107" spans="1:4" ht="15">
      <c r="A107" s="3"/>
      <c r="B107" s="2"/>
      <c r="C107" s="2"/>
      <c r="D107" s="2"/>
    </row>
    <row r="108" spans="1:4" ht="15">
      <c r="A108" s="3"/>
      <c r="B108" s="2"/>
      <c r="C108" s="2"/>
      <c r="D108" s="2"/>
    </row>
    <row r="109" spans="1:4" ht="15">
      <c r="A109" s="3"/>
      <c r="B109" s="2"/>
      <c r="C109" s="2"/>
      <c r="D109" s="2"/>
    </row>
    <row r="110" spans="1:4" ht="15">
      <c r="A110" s="3"/>
      <c r="B110" s="2"/>
      <c r="C110" s="2"/>
      <c r="D110" s="2"/>
    </row>
    <row r="111" spans="1:4" ht="15">
      <c r="A111" s="3"/>
      <c r="B111" s="2"/>
      <c r="C111" s="2"/>
      <c r="D111" s="2"/>
    </row>
    <row r="112" spans="1:4" ht="15">
      <c r="A112" s="3"/>
      <c r="B112" s="2"/>
      <c r="C112" s="2"/>
      <c r="D112" s="2"/>
    </row>
    <row r="113" spans="1:4" ht="15">
      <c r="A113" s="3"/>
      <c r="B113" s="2"/>
      <c r="C113" s="2"/>
      <c r="D113" s="2"/>
    </row>
    <row r="114" spans="1:4" ht="15">
      <c r="A114" s="3"/>
      <c r="B114" s="2"/>
      <c r="C114" s="2"/>
      <c r="D114" s="2"/>
    </row>
    <row r="115" spans="1:4" ht="15">
      <c r="A115" s="3"/>
      <c r="B115" s="2"/>
      <c r="C115" s="2"/>
      <c r="D115" s="2"/>
    </row>
    <row r="116" spans="1:4" ht="15">
      <c r="A116" s="3"/>
      <c r="B116" s="2"/>
      <c r="C116" s="2"/>
      <c r="D116" s="2"/>
    </row>
    <row r="117" spans="1:4" ht="15">
      <c r="A117" s="3"/>
      <c r="B117" s="2"/>
      <c r="C117" s="2"/>
      <c r="D117" s="2"/>
    </row>
    <row r="118" spans="1:4" ht="15">
      <c r="A118" s="3"/>
      <c r="B118" s="2"/>
      <c r="C118" s="2"/>
      <c r="D118" s="2"/>
    </row>
    <row r="119" spans="1:4" ht="15">
      <c r="A119" s="3"/>
      <c r="B119" s="2"/>
      <c r="C119" s="2"/>
      <c r="D119" s="2"/>
    </row>
    <row r="120" spans="1:4" ht="15">
      <c r="A120" s="3"/>
      <c r="B120" s="2"/>
      <c r="C120" s="2"/>
      <c r="D120" s="2"/>
    </row>
    <row r="121" spans="1:4" ht="15">
      <c r="A121" s="3"/>
      <c r="B121" s="2"/>
      <c r="C121" s="2"/>
      <c r="D121" s="2"/>
    </row>
    <row r="122" spans="1:4" ht="15">
      <c r="A122" s="3"/>
      <c r="B122" s="2"/>
      <c r="C122" s="2"/>
      <c r="D122" s="2"/>
    </row>
    <row r="123" spans="1:4" ht="15">
      <c r="A123" s="3"/>
      <c r="B123" s="2"/>
      <c r="C123" s="2"/>
      <c r="D123" s="2"/>
    </row>
    <row r="124" spans="1:4" ht="15">
      <c r="A124" s="3"/>
      <c r="B124" s="2"/>
      <c r="C124" s="2"/>
      <c r="D124" s="2"/>
    </row>
    <row r="125" spans="1:4" ht="15">
      <c r="A125" s="3"/>
      <c r="B125" s="2"/>
      <c r="C125" s="2"/>
      <c r="D125" s="2"/>
    </row>
    <row r="126" spans="1:4" ht="15">
      <c r="A126" s="3"/>
      <c r="B126" s="2"/>
      <c r="C126" s="2"/>
      <c r="D126" s="2"/>
    </row>
    <row r="127" spans="1:4" ht="15">
      <c r="A127" s="3"/>
      <c r="B127" s="2"/>
      <c r="C127" s="2"/>
      <c r="D127" s="2"/>
    </row>
    <row r="128" spans="1:4" ht="15">
      <c r="A128" s="3"/>
      <c r="B128" s="2"/>
      <c r="C128" s="2"/>
      <c r="D128" s="2"/>
    </row>
    <row r="129" spans="1:4" ht="15">
      <c r="A129" s="3"/>
      <c r="B129" s="2"/>
      <c r="C129" s="2"/>
      <c r="D129" s="2"/>
    </row>
    <row r="130" spans="1:4" ht="15">
      <c r="A130" s="3"/>
      <c r="B130" s="2"/>
      <c r="C130" s="2"/>
      <c r="D130" s="2"/>
    </row>
    <row r="131" spans="1:4" ht="15">
      <c r="A131" s="3"/>
      <c r="B131" s="2"/>
      <c r="C131" s="2"/>
      <c r="D131" s="2"/>
    </row>
    <row r="132" spans="1:4" ht="15">
      <c r="A132" s="3"/>
      <c r="B132" s="2"/>
      <c r="C132" s="2"/>
      <c r="D132" s="2"/>
    </row>
    <row r="133" spans="1:4" ht="15">
      <c r="A133" s="3"/>
      <c r="B133" s="2"/>
      <c r="C133" s="2"/>
      <c r="D133" s="2"/>
    </row>
    <row r="134" spans="1:4" ht="15">
      <c r="A134" s="3"/>
      <c r="B134" s="2"/>
      <c r="C134" s="2"/>
      <c r="D134" s="2"/>
    </row>
    <row r="135" spans="1:4" ht="15">
      <c r="A135" s="3"/>
      <c r="B135" s="2"/>
      <c r="C135" s="2"/>
      <c r="D135" s="2"/>
    </row>
    <row r="136" spans="1:4" ht="15">
      <c r="A136" s="3"/>
      <c r="B136" s="2"/>
      <c r="C136" s="2"/>
      <c r="D136" s="2"/>
    </row>
    <row r="137" spans="1:4" ht="15">
      <c r="A137" s="3"/>
      <c r="B137" s="2"/>
      <c r="C137" s="2"/>
      <c r="D137" s="2"/>
    </row>
    <row r="138" spans="1:4" ht="15">
      <c r="A138" s="3"/>
      <c r="B138" s="2"/>
      <c r="C138" s="2"/>
      <c r="D138" s="2"/>
    </row>
    <row r="139" spans="1:4" ht="15">
      <c r="A139" s="3"/>
      <c r="B139" s="2"/>
      <c r="C139" s="2"/>
      <c r="D139" s="2"/>
    </row>
    <row r="140" spans="1:4" ht="15">
      <c r="A140" s="3"/>
      <c r="B140" s="2"/>
      <c r="C140" s="2"/>
      <c r="D140" s="2"/>
    </row>
    <row r="141" spans="1:4" ht="15">
      <c r="A141" s="3"/>
      <c r="B141" s="2"/>
      <c r="C141" s="2"/>
      <c r="D141" s="2"/>
    </row>
    <row r="142" spans="1:4" ht="15">
      <c r="A142" s="3"/>
      <c r="B142" s="2"/>
      <c r="C142" s="2"/>
      <c r="D142" s="2"/>
    </row>
    <row r="143" spans="1:4" ht="15">
      <c r="A143" s="3"/>
      <c r="B143" s="2"/>
      <c r="C143" s="2"/>
      <c r="D143" s="2"/>
    </row>
    <row r="144" spans="1:4" ht="15">
      <c r="A144" s="3"/>
      <c r="B144" s="2"/>
      <c r="C144" s="2"/>
      <c r="D144" s="2"/>
    </row>
    <row r="145" spans="1:4" ht="15">
      <c r="A145" s="3"/>
      <c r="B145" s="2"/>
      <c r="C145" s="2"/>
      <c r="D145" s="2"/>
    </row>
    <row r="146" spans="1:4" ht="15">
      <c r="A146" s="3"/>
      <c r="B146" s="2"/>
      <c r="C146" s="2"/>
      <c r="D146" s="2"/>
    </row>
    <row r="147" spans="1:4" ht="15">
      <c r="A147" s="3"/>
      <c r="B147" s="2"/>
      <c r="C147" s="2"/>
      <c r="D147" s="2"/>
    </row>
    <row r="148" spans="1:4" ht="15">
      <c r="A148" s="3"/>
      <c r="B148" s="2"/>
      <c r="C148" s="2"/>
      <c r="D148" s="2"/>
    </row>
    <row r="149" spans="1:4" ht="15">
      <c r="A149" s="3"/>
      <c r="B149" s="2"/>
      <c r="C149" s="2"/>
      <c r="D149" s="2"/>
    </row>
    <row r="150" spans="1:4" ht="15">
      <c r="A150" s="3"/>
      <c r="B150" s="2"/>
      <c r="C150" s="2"/>
      <c r="D150" s="2"/>
    </row>
    <row r="151" spans="1:4" ht="15">
      <c r="A151" s="3"/>
      <c r="B151" s="2"/>
      <c r="C151" s="2"/>
      <c r="D151" s="2"/>
    </row>
    <row r="152" spans="1:4" ht="15">
      <c r="A152" s="3"/>
      <c r="B152" s="2"/>
      <c r="C152" s="2"/>
      <c r="D152" s="2"/>
    </row>
    <row r="153" spans="1:4" ht="15">
      <c r="A153" s="3"/>
      <c r="B153" s="2"/>
      <c r="C153" s="2"/>
      <c r="D153" s="2"/>
    </row>
    <row r="154" spans="1:4" ht="15">
      <c r="A154" s="3"/>
      <c r="B154" s="2"/>
      <c r="C154" s="2"/>
      <c r="D154" s="2"/>
    </row>
    <row r="155" spans="1:4" ht="15">
      <c r="A155" s="3"/>
      <c r="B155" s="2"/>
      <c r="C155" s="2"/>
      <c r="D155" s="2"/>
    </row>
    <row r="156" spans="1:4" ht="15">
      <c r="A156" s="3"/>
      <c r="B156" s="2"/>
      <c r="C156" s="2"/>
      <c r="D156" s="2"/>
    </row>
    <row r="157" spans="1:4" ht="15">
      <c r="A157" s="3"/>
      <c r="B157" s="2"/>
      <c r="C157" s="2"/>
      <c r="D157" s="2"/>
    </row>
    <row r="158" spans="1:4" ht="15">
      <c r="A158" s="3"/>
      <c r="B158" s="2"/>
      <c r="C158" s="2"/>
      <c r="D158" s="2"/>
    </row>
    <row r="159" spans="1:4" ht="15">
      <c r="A159" s="3"/>
      <c r="B159" s="2"/>
      <c r="C159" s="2"/>
      <c r="D159" s="2"/>
    </row>
    <row r="160" spans="1:4" ht="15">
      <c r="A160" s="3"/>
      <c r="B160" s="2"/>
      <c r="C160" s="2"/>
      <c r="D160" s="2"/>
    </row>
    <row r="161" spans="1:4" ht="15">
      <c r="A161" s="3"/>
      <c r="B161" s="2"/>
      <c r="C161" s="2"/>
      <c r="D161" s="2"/>
    </row>
    <row r="162" spans="1:4" ht="15">
      <c r="A162" s="3"/>
      <c r="B162" s="2"/>
      <c r="C162" s="2"/>
      <c r="D162" s="2"/>
    </row>
    <row r="163" spans="1:4" ht="15">
      <c r="A163" s="3"/>
      <c r="B163" s="2"/>
      <c r="C163" s="2"/>
      <c r="D163" s="2"/>
    </row>
    <row r="164" spans="1:4" ht="15">
      <c r="A164" s="3"/>
      <c r="B164" s="2"/>
      <c r="C164" s="2"/>
      <c r="D164" s="2"/>
    </row>
    <row r="165" spans="1:4" ht="15">
      <c r="A165" s="3"/>
      <c r="B165" s="2"/>
      <c r="C165" s="2"/>
      <c r="D165" s="2"/>
    </row>
    <row r="166" spans="1:4" ht="15">
      <c r="A166" s="3"/>
      <c r="B166" s="2"/>
      <c r="C166" s="2"/>
      <c r="D166" s="2"/>
    </row>
    <row r="167" spans="1:4" ht="15">
      <c r="A167" s="3"/>
      <c r="B167" s="2"/>
      <c r="C167" s="2"/>
      <c r="D167" s="2"/>
    </row>
    <row r="168" spans="1:4" ht="15">
      <c r="A168" s="3"/>
      <c r="B168" s="2"/>
      <c r="C168" s="2"/>
      <c r="D168" s="2"/>
    </row>
    <row r="169" spans="1:4" ht="15">
      <c r="A169" s="3"/>
      <c r="B169" s="2"/>
      <c r="C169" s="2"/>
      <c r="D169" s="2"/>
    </row>
    <row r="170" spans="1:4" ht="15">
      <c r="A170" s="3"/>
      <c r="B170" s="2"/>
      <c r="C170" s="2"/>
      <c r="D170" s="2"/>
    </row>
    <row r="171" spans="1:4" ht="15">
      <c r="A171" s="3"/>
      <c r="B171" s="2"/>
      <c r="C171" s="2"/>
      <c r="D171" s="2"/>
    </row>
    <row r="172" spans="1:4" ht="15">
      <c r="A172" s="3"/>
      <c r="B172" s="2"/>
      <c r="C172" s="2"/>
      <c r="D172" s="2"/>
    </row>
    <row r="173" spans="1:4" ht="15">
      <c r="A173" s="3"/>
      <c r="B173" s="2"/>
      <c r="C173" s="2"/>
      <c r="D173" s="2"/>
    </row>
    <row r="174" spans="1:4" ht="15">
      <c r="A174" s="3"/>
      <c r="B174" s="2"/>
      <c r="C174" s="2"/>
      <c r="D174" s="2"/>
    </row>
    <row r="175" spans="1:4" ht="15">
      <c r="A175" s="3"/>
      <c r="B175" s="2"/>
      <c r="C175" s="2"/>
      <c r="D175" s="2"/>
    </row>
    <row r="176" spans="1:4" ht="15">
      <c r="A176" s="3"/>
      <c r="B176" s="2"/>
      <c r="C176" s="2"/>
      <c r="D176" s="2"/>
    </row>
    <row r="177" spans="1:4" ht="15">
      <c r="A177" s="3"/>
      <c r="B177" s="2"/>
      <c r="C177" s="2"/>
      <c r="D177" s="2"/>
    </row>
    <row r="178" spans="1:4" ht="15">
      <c r="A178" s="3"/>
      <c r="B178" s="2"/>
      <c r="C178" s="2"/>
      <c r="D178" s="2"/>
    </row>
    <row r="179" spans="1:4" ht="15">
      <c r="A179" s="3"/>
      <c r="C179" s="2"/>
      <c r="D179" s="2"/>
    </row>
    <row r="180" spans="1:4" ht="15">
      <c r="A180" s="3"/>
      <c r="C180" s="2"/>
      <c r="D180" s="2"/>
    </row>
    <row r="181" spans="1:4" ht="15">
      <c r="A181" s="3"/>
      <c r="C181" s="2"/>
      <c r="D181" s="2"/>
    </row>
    <row r="182" spans="1:4" ht="15">
      <c r="A182" s="3"/>
      <c r="C182" s="2"/>
      <c r="D182" s="2"/>
    </row>
    <row r="183" spans="1:4" ht="15">
      <c r="A183" s="3"/>
      <c r="C183" s="2"/>
      <c r="D183" s="2"/>
    </row>
    <row r="184" spans="1:4" ht="15">
      <c r="A184" s="3"/>
      <c r="C184" s="2"/>
      <c r="D184" s="2"/>
    </row>
    <row r="185" spans="1:4" ht="15">
      <c r="A185" s="3"/>
      <c r="C185" s="2"/>
      <c r="D185" s="2"/>
    </row>
    <row r="186" spans="1:4" ht="15">
      <c r="A186" s="3"/>
      <c r="C186" s="2"/>
      <c r="D186" s="2"/>
    </row>
    <row r="187" spans="1:4" ht="15">
      <c r="A187" s="3"/>
      <c r="C187" s="2"/>
      <c r="D187" s="2"/>
    </row>
    <row r="188" spans="1:4" ht="15">
      <c r="A188" s="3"/>
      <c r="C188" s="2"/>
      <c r="D188" s="2"/>
    </row>
    <row r="189" spans="1:4" ht="15">
      <c r="A189" s="3"/>
      <c r="C189" s="2"/>
      <c r="D189" s="2"/>
    </row>
    <row r="190" spans="1:4" ht="15">
      <c r="A190" s="3"/>
      <c r="C190" s="2"/>
      <c r="D190" s="2"/>
    </row>
    <row r="191" spans="1:4" ht="15">
      <c r="A191" s="3"/>
      <c r="C191" s="2"/>
      <c r="D191" s="2"/>
    </row>
    <row r="192" spans="1:4" ht="15">
      <c r="A192" s="3"/>
      <c r="C192" s="2"/>
      <c r="D192" s="2"/>
    </row>
    <row r="193" spans="1:4" ht="15">
      <c r="A193" s="3"/>
      <c r="C193" s="2"/>
      <c r="D193" s="2"/>
    </row>
    <row r="194" ht="15">
      <c r="A194" s="3"/>
    </row>
  </sheetData>
  <sheetProtection/>
  <mergeCells count="43">
    <mergeCell ref="A2:D2"/>
    <mergeCell ref="A1:D1"/>
    <mergeCell ref="A14:C14"/>
    <mergeCell ref="A13:D13"/>
    <mergeCell ref="A12:D12"/>
    <mergeCell ref="C15:D15"/>
    <mergeCell ref="A18:C18"/>
    <mergeCell ref="C24:D24"/>
    <mergeCell ref="C25:D25"/>
    <mergeCell ref="A19:D19"/>
    <mergeCell ref="A20:D20"/>
    <mergeCell ref="C23:D23"/>
    <mergeCell ref="C26:D26"/>
    <mergeCell ref="A28:D28"/>
    <mergeCell ref="A35:C35"/>
    <mergeCell ref="A37:C37"/>
    <mergeCell ref="A29:B29"/>
    <mergeCell ref="A30:B30"/>
    <mergeCell ref="A31:B31"/>
    <mergeCell ref="C58:D58"/>
    <mergeCell ref="A32:D32"/>
    <mergeCell ref="A42:D42"/>
    <mergeCell ref="A59:D59"/>
    <mergeCell ref="A36:D36"/>
    <mergeCell ref="A38:D38"/>
    <mergeCell ref="B39:D39"/>
    <mergeCell ref="A33:B33"/>
    <mergeCell ref="A34:D34"/>
    <mergeCell ref="C57:D57"/>
    <mergeCell ref="C50:D50"/>
    <mergeCell ref="C48:D48"/>
    <mergeCell ref="C55:D55"/>
    <mergeCell ref="C45:D45"/>
    <mergeCell ref="C47:D47"/>
    <mergeCell ref="C49:D49"/>
    <mergeCell ref="C53:D53"/>
    <mergeCell ref="C69:D69"/>
    <mergeCell ref="C70:D70"/>
    <mergeCell ref="C60:D60"/>
    <mergeCell ref="C62:D62"/>
    <mergeCell ref="C63:D63"/>
    <mergeCell ref="C65:D65"/>
    <mergeCell ref="A61:D61"/>
  </mergeCells>
  <printOptions gridLines="1"/>
  <pageMargins left="0.2362204724409449" right="0.2755905511811024" top="0.35433070866141736" bottom="0.31496062992125984" header="0.2362204724409449" footer="0.3149606299212598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Sigve Meling</dc:creator>
  <cp:keywords/>
  <dc:description/>
  <cp:lastModifiedBy>oan</cp:lastModifiedBy>
  <cp:lastPrinted>2010-05-24T09:23:29Z</cp:lastPrinted>
  <dcterms:created xsi:type="dcterms:W3CDTF">2000-06-06T18:02:39Z</dcterms:created>
  <dcterms:modified xsi:type="dcterms:W3CDTF">2010-06-09T09:00:00Z</dcterms:modified>
  <cp:category/>
  <cp:version/>
  <cp:contentType/>
  <cp:contentStatus/>
</cp:coreProperties>
</file>