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Objects="none" codeName="ThisWorkbook" defaultThemeVersion="124226"/>
  <bookViews>
    <workbookView xWindow="240" yWindow="90" windowWidth="11580" windowHeight="6795" firstSheet="1" activeTab="1"/>
  </bookViews>
  <sheets>
    <sheet name="Meny" sheetId="11" state="hidden" r:id="rId1"/>
    <sheet name="Skjema" sheetId="4" r:id="rId2"/>
    <sheet name="Kontoplan" sheetId="8" r:id="rId3"/>
    <sheet name="Hjelp og forklaring" sheetId="12" r:id="rId4"/>
    <sheet name="Pivot" sheetId="9" r:id="rId5"/>
  </sheets>
  <calcPr calcId="171026"/>
  <pivotCaches>
    <pivotCache cacheId="0" r:id="rId6"/>
  </pivotCaches>
</workbook>
</file>

<file path=xl/calcChain.xml><?xml version="1.0" encoding="utf-8"?>
<calcChain xmlns="http://schemas.openxmlformats.org/spreadsheetml/2006/main">
  <c r="G9" i="8" l="1"/>
  <c r="G8" i="8"/>
  <c r="B79" i="4"/>
  <c r="G26" i="8"/>
  <c r="C5" i="4"/>
  <c r="C4" i="4"/>
  <c r="B23" i="4"/>
  <c r="D4" i="4"/>
  <c r="D5" i="4"/>
  <c r="B30" i="4"/>
  <c r="B32" i="4"/>
  <c r="B76" i="4"/>
  <c r="B77" i="4"/>
  <c r="E16" i="9"/>
  <c r="G7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7" i="8"/>
  <c r="G28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8" i="8"/>
  <c r="F278" i="8"/>
  <c r="E321" i="8"/>
  <c r="E327" i="8"/>
  <c r="B72" i="4"/>
  <c r="B73" i="4"/>
  <c r="E278" i="8"/>
  <c r="B18" i="4"/>
  <c r="C18" i="4"/>
  <c r="E12" i="9"/>
  <c r="E13" i="9"/>
  <c r="E11" i="9"/>
  <c r="E15" i="9"/>
  <c r="G16" i="9"/>
  <c r="G15" i="9"/>
  <c r="F11" i="9"/>
  <c r="G11" i="9"/>
  <c r="E54" i="4"/>
  <c r="B54" i="4"/>
  <c r="G12" i="9"/>
  <c r="B28" i="4"/>
  <c r="C36" i="4"/>
  <c r="E36" i="4"/>
  <c r="G14" i="9"/>
  <c r="E53" i="4"/>
  <c r="B53" i="4"/>
  <c r="F13" i="9"/>
  <c r="G13" i="9"/>
  <c r="B22" i="4"/>
  <c r="B24" i="4"/>
  <c r="D24" i="4"/>
  <c r="D25" i="4"/>
  <c r="E32" i="4"/>
  <c r="E61" i="4"/>
  <c r="E62" i="4"/>
  <c r="E55" i="4"/>
  <c r="E64" i="4"/>
  <c r="E56" i="4"/>
  <c r="E58" i="4"/>
  <c r="E59" i="4"/>
  <c r="E57" i="4"/>
  <c r="C38" i="4"/>
  <c r="E69" i="4"/>
  <c r="E65" i="4"/>
  <c r="E30" i="4"/>
  <c r="E63" i="4"/>
  <c r="E68" i="4"/>
  <c r="C37" i="4"/>
  <c r="E73" i="4"/>
  <c r="E60" i="4"/>
  <c r="B34" i="4"/>
  <c r="C34" i="4"/>
  <c r="B60" i="4"/>
  <c r="E37" i="4"/>
  <c r="B63" i="4"/>
  <c r="E67" i="4"/>
  <c r="E71" i="4"/>
  <c r="E75" i="4"/>
  <c r="B65" i="4"/>
  <c r="E38" i="4"/>
  <c r="B57" i="4"/>
  <c r="B59" i="4"/>
  <c r="B58" i="4"/>
  <c r="B56" i="4"/>
  <c r="B64" i="4"/>
  <c r="B55" i="4"/>
  <c r="B62" i="4"/>
  <c r="B61" i="4"/>
  <c r="C40" i="4"/>
  <c r="D40" i="4"/>
  <c r="D42" i="4"/>
  <c r="D44" i="4"/>
  <c r="B52" i="4"/>
  <c r="B67" i="4"/>
  <c r="B70" i="4"/>
</calcChain>
</file>

<file path=xl/sharedStrings.xml><?xml version="1.0" encoding="utf-8"?>
<sst xmlns="http://schemas.openxmlformats.org/spreadsheetml/2006/main" count="794" uniqueCount="520">
  <si>
    <t>Meny kostnadsundersøkelsen for folkehøgskolene</t>
  </si>
  <si>
    <t>Økonomianalyse 2016</t>
  </si>
  <si>
    <t>Skole:_________________________________</t>
  </si>
  <si>
    <t>Elevtall</t>
  </si>
  <si>
    <t>Fordel.nøkkel</t>
  </si>
  <si>
    <t>Lærertimer</t>
  </si>
  <si>
    <t>a)     Tilskuddselevtall = gjennomsnitt av år 12, 13 og 14 (se tilskuddsbrev for 2016)</t>
  </si>
  <si>
    <t>b)      Årselevtall = hovedkurs+ kortkurs + dobbelttellende</t>
  </si>
  <si>
    <t>c)      Faktisk elevtall = årselevtallet minus dobbelttelling</t>
  </si>
  <si>
    <t>Antall kortkurselever (inkludert i årselevtall 2016) omreknet til årselever</t>
  </si>
  <si>
    <t>Stillings %</t>
  </si>
  <si>
    <t>undervisning</t>
  </si>
  <si>
    <t>administrasjon</t>
  </si>
  <si>
    <t>informasjon</t>
  </si>
  <si>
    <t>Stillingsprosent lærere</t>
  </si>
  <si>
    <t>Stillingsprosent rektor og inspektør</t>
  </si>
  <si>
    <t>Stillingsprosent internatleder</t>
  </si>
  <si>
    <t>Stillingsprosent internat, kjøkken og renhold eks. internatleder</t>
  </si>
  <si>
    <t>Stillingsprosent på kontor</t>
  </si>
  <si>
    <t>Stillingsprosent vaktmester</t>
  </si>
  <si>
    <t>Stillingsprosent andre</t>
  </si>
  <si>
    <t>Rest lærertimer pr. uke</t>
  </si>
  <si>
    <t>Tilskudd stat (B+S)</t>
  </si>
  <si>
    <t>Basistilskudd</t>
  </si>
  <si>
    <t xml:space="preserve">Elevavhengig tilskudd (a * 34037,8187) </t>
  </si>
  <si>
    <t>pluss/minus  reserve ((a - b) * 34037,8187)</t>
  </si>
  <si>
    <t>Hvordan har skolen disp. reserven ?</t>
  </si>
  <si>
    <t>Elevavhengig tilskudd til bruk i 2016</t>
  </si>
  <si>
    <t>B+Tilskudd stat  2016 (B+S)</t>
  </si>
  <si>
    <t>Samlede utgifter minus evt. tilskudd fra annet hold</t>
  </si>
  <si>
    <t>Sum lønn ped pers.</t>
  </si>
  <si>
    <r>
      <t>minus</t>
    </r>
    <r>
      <rPr>
        <sz val="10"/>
        <rFont val="Arial"/>
        <family val="2"/>
      </rPr>
      <t xml:space="preserve">         Lønn til "ekstraundervisning</t>
    </r>
  </si>
  <si>
    <t>funksjh. m.m m/feriep, arbg.avg, sykepenger, ref. lønn</t>
  </si>
  <si>
    <r>
      <t>minus</t>
    </r>
    <r>
      <rPr>
        <sz val="10"/>
        <rFont val="Arial"/>
        <family val="2"/>
      </rPr>
      <t xml:space="preserve">     Elevinnbetalinger til undersvisning</t>
    </r>
  </si>
  <si>
    <t>(Eks. soloinstr. underv. - NB! IKKE OPPHOLDSPENGER)</t>
  </si>
  <si>
    <t>Lønnsutgifter pedagogisk personale</t>
  </si>
  <si>
    <t xml:space="preserve">Lønn IKV - 3 personer a 100% m/feriep, arb.g.avg </t>
  </si>
  <si>
    <t>Vedlikehold - kun skole/internat - ikke lærerboliger, ikke "storvøling"</t>
  </si>
  <si>
    <t>Energi</t>
  </si>
  <si>
    <t>Samla utgifter</t>
  </si>
  <si>
    <r>
      <t>Skolen må dekke selv:</t>
    </r>
    <r>
      <rPr>
        <sz val="10"/>
        <rFont val="Arial"/>
        <family val="2"/>
      </rPr>
      <t xml:space="preserve">  Samla utgifter minus stats/fylkestilskudd = </t>
    </r>
  </si>
  <si>
    <t xml:space="preserve"> </t>
  </si>
  <si>
    <r>
      <t>Dette utgjør pr. åreselev: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(føres i pkt.1 i analysen for oppholdspenger)</t>
    </r>
    <r>
      <rPr>
        <sz val="10"/>
        <rFont val="Arial"/>
        <family val="2"/>
      </rPr>
      <t xml:space="preserve"> </t>
    </r>
  </si>
  <si>
    <t>Analyse av oppholdspenger pr. elev</t>
  </si>
  <si>
    <t xml:space="preserve">Faktisk elevtall </t>
  </si>
  <si>
    <t xml:space="preserve">Hjemmeboere = 1/3 årselev </t>
  </si>
  <si>
    <t>NB! Vær nøye med å trekke fra all annen drift enn ordinær folkehøgskoledrift (eks. utleie) på alle punkt.</t>
  </si>
  <si>
    <t>Husk ! Alle poster pr. elev</t>
  </si>
  <si>
    <t>1. Rest utgifter som delvis dekkes av statstilskudd</t>
  </si>
  <si>
    <t xml:space="preserve">    2. Lønn internatleder/kontor//administrasjon/vaktmester eks. 3 IKV stillinger</t>
  </si>
  <si>
    <t>Lønn IKV utenom Statens tilskudd i B (3-stillinger)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</si>
  <si>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</si>
  <si>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</si>
  <si>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</si>
  <si>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6. Forsikringer,</t>
  </si>
  <si>
    <t>7. Kommunaleavgifter</t>
  </si>
  <si>
    <t>Kontonummer</t>
  </si>
  <si>
    <t>8. Øvrige driftskostnader skole og internat eksklusivt Kommunaleavgifter, Energi</t>
  </si>
  <si>
    <t>Driftskostnader som ellers ikke er spesifisert i skjemaet</t>
  </si>
  <si>
    <t>9. Investeringer pr. elev: Underv. midl, inventar, utstyr, bibliotek, tidskrifter</t>
  </si>
  <si>
    <t>10. Fremmede tjenester</t>
  </si>
  <si>
    <t>Kontoplan nummer 6700 serie</t>
  </si>
  <si>
    <t>11. Kontordrift, telefon, porto, internett</t>
  </si>
  <si>
    <t>12. Kostnad og godtgjørelse ved reise, diett, bil, og lignende</t>
  </si>
  <si>
    <t>Kontoplan nummer 7100 serie</t>
  </si>
  <si>
    <t>13. Informasjonsarb., matriell, annonser, info.kontoret, og anne markedsføring</t>
  </si>
  <si>
    <r>
      <t xml:space="preserve">14. Div. driftsutgifter, renhold, toalettart. + </t>
    </r>
    <r>
      <rPr>
        <b/>
        <sz val="10"/>
        <rFont val="Arial"/>
        <family val="2"/>
      </rPr>
      <t xml:space="preserve"> ulike andre utgifter </t>
    </r>
    <r>
      <rPr>
        <sz val="10"/>
        <rFont val="Arial"/>
        <family val="2"/>
      </rPr>
      <t xml:space="preserve"> </t>
    </r>
  </si>
  <si>
    <t xml:space="preserve">    som elevene skal dekke</t>
  </si>
  <si>
    <t>Sum utgufter pr. elev</t>
  </si>
  <si>
    <t>Innmeldingsgebyr</t>
  </si>
  <si>
    <t>Totalt grunnlag for oppholdspenger</t>
  </si>
  <si>
    <t>Skolens totale kostnadsutgifter</t>
  </si>
  <si>
    <t>Skolens personalkostnader i % av totale kostnader</t>
  </si>
  <si>
    <t>Hvor mye brukte skolen til avskrivninger</t>
  </si>
  <si>
    <t>Totalt</t>
  </si>
  <si>
    <t>Skole internatbygg</t>
  </si>
  <si>
    <t>Husleietilskudd minus rentekosnader</t>
  </si>
  <si>
    <t>Kostnader arbeidskraft pedagogisk</t>
  </si>
  <si>
    <t>Sum</t>
  </si>
  <si>
    <t>Annen drift</t>
  </si>
  <si>
    <t>Årsregnskap</t>
  </si>
  <si>
    <t>Fordeling</t>
  </si>
  <si>
    <t>konto</t>
  </si>
  <si>
    <t>Kontonavn</t>
  </si>
  <si>
    <t>Skoledrift</t>
  </si>
  <si>
    <t>Husk å fyll ut Balansen i linje 316 - 327</t>
  </si>
  <si>
    <t>INNTEKTER</t>
  </si>
  <si>
    <t xml:space="preserve">Nominell rente på langsiktig gjeld </t>
  </si>
  <si>
    <t>inntekter skal ha negativt fortegn</t>
  </si>
  <si>
    <t>For kurs/linjeavgifter kan det være en praktisk anordning å føre via balanse</t>
  </si>
  <si>
    <t>Innmeldingspenger fra elever</t>
  </si>
  <si>
    <t>Informasjonsarbeid</t>
  </si>
  <si>
    <t>Kursavgifter i skolens regi</t>
  </si>
  <si>
    <t>Inntekt skoledrift</t>
  </si>
  <si>
    <t>Kortkursavgifter og andre kursavgifter, ikke hovedkursavgifter</t>
  </si>
  <si>
    <t>Undervisningsmidler - salg/avgifter</t>
  </si>
  <si>
    <t>Investering</t>
  </si>
  <si>
    <t>Undervisningsmidler, formingsmateriell, noter, litteratur, bøker</t>
  </si>
  <si>
    <t>Kopi-inntekter</t>
  </si>
  <si>
    <t>Kontordrift</t>
  </si>
  <si>
    <t>Ekskursjoner reiser</t>
  </si>
  <si>
    <t>Reise, diett, bil, og lignende</t>
  </si>
  <si>
    <t>Kan være praktisk anordning å føre via balansekonto</t>
  </si>
  <si>
    <t xml:space="preserve">Leieinntekter </t>
  </si>
  <si>
    <t>Utleie skolebygninger, gymsal, undervisningsrom, basseng</t>
  </si>
  <si>
    <t>Andre leieinntekter</t>
  </si>
  <si>
    <t xml:space="preserve">Utleie pc, piano, kano, biljard, div.utstyr, solseng, </t>
  </si>
  <si>
    <t>Inntekter/trekk fra eleven (innbet av fellesutgifter)</t>
  </si>
  <si>
    <t>Felles/semesteravgifter. trekk eleven (kopi/vask//telefon/internett)skolebilde,årbok</t>
  </si>
  <si>
    <t>Andre inntekter skoledrift</t>
  </si>
  <si>
    <t>Elevinnbetalinger til undervisning</t>
  </si>
  <si>
    <t>Elevinnbetaling undervisning</t>
  </si>
  <si>
    <t>Internatdrift</t>
  </si>
  <si>
    <t/>
  </si>
  <si>
    <t>Oppholdspenger fra elever/kursdeltakere</t>
  </si>
  <si>
    <t>Inntekt internatdrift</t>
  </si>
  <si>
    <t>Oppholdspenger Hoved-/kortkurs</t>
  </si>
  <si>
    <t>Kostpenger personale</t>
  </si>
  <si>
    <t>Sommerdrift</t>
  </si>
  <si>
    <t>Andre inntekter internatdrift</t>
  </si>
  <si>
    <t>Statstilskudd</t>
  </si>
  <si>
    <t>Statstilskudd Basistilskudd</t>
  </si>
  <si>
    <t>Statstilskudd B+S</t>
  </si>
  <si>
    <t>Statstilskudd Elevavhengig</t>
  </si>
  <si>
    <t>Elevavhengig tilskudd og tilbakeføring av statstilskudd til Folkehøgskolerådet føres her.</t>
  </si>
  <si>
    <t>Statstilskudd Husleie</t>
  </si>
  <si>
    <t>Ikke med i analysen</t>
  </si>
  <si>
    <t>Statstilskudd fra reserve</t>
  </si>
  <si>
    <t>Hvis årselevtall er større enn tilskuddselevtall, hentes fra konto 2070</t>
  </si>
  <si>
    <t>Andre tilskudd til skole- og internatdrift</t>
  </si>
  <si>
    <t>Fylkestilskudd</t>
  </si>
  <si>
    <t>Annen inntekt</t>
  </si>
  <si>
    <t>Kommunale tilskudd</t>
  </si>
  <si>
    <t>Tilskudd fra eierorganisasjon</t>
  </si>
  <si>
    <t>Tilskudd til spesialundervisning (eks. lønnsrefusjon)</t>
  </si>
  <si>
    <t>Lønn/tilskudd til ekstra undervisning</t>
  </si>
  <si>
    <t>Flyktinger, norskundervisnining, funksjonhemmede, Aetat</t>
  </si>
  <si>
    <t>Andre tilskudd</t>
  </si>
  <si>
    <t>Inntekter boliger/bygninger</t>
  </si>
  <si>
    <t>Husleie boliger</t>
  </si>
  <si>
    <t>Utleie boliger, hybler, leiligheter</t>
  </si>
  <si>
    <t>Refusjon lys og varme</t>
  </si>
  <si>
    <t>Andre inntekter</t>
  </si>
  <si>
    <t>Gaver, kollekt, basar</t>
  </si>
  <si>
    <t>Skoleavis/blad</t>
  </si>
  <si>
    <t>Utleie andre bygninger</t>
  </si>
  <si>
    <t>Barnehage og andre bygninger som ikke har med skoledriften å gjøre</t>
  </si>
  <si>
    <t>Kiosksalg</t>
  </si>
  <si>
    <t>Div. driftsutgifter</t>
  </si>
  <si>
    <t>Alt salg i kiosk, brusautomat, sjokoladeautomat, frimerker, telekort, osv.</t>
  </si>
  <si>
    <t>Utleie av transportmidler</t>
  </si>
  <si>
    <t>Bruk av bil, minibuss, buss</t>
  </si>
  <si>
    <t>Gevinst ved avgang av anleggsmidler</t>
  </si>
  <si>
    <t>Gevinst ved avgang av boliger</t>
  </si>
  <si>
    <t>Verdiendringer investeringseiendommer</t>
  </si>
  <si>
    <t>Varekostnader</t>
  </si>
  <si>
    <t>Vareartikler</t>
  </si>
  <si>
    <t>Kioskvarer / automater</t>
  </si>
  <si>
    <t>Alt innkjøp til kiosken, brusautomat, sjokoladeautomat, telekort, prospektkort, osv.</t>
  </si>
  <si>
    <t>Andre varekostnader</t>
  </si>
  <si>
    <t>Kostnader for arbeidskraft</t>
  </si>
  <si>
    <t>stillings-</t>
  </si>
  <si>
    <t>prosent</t>
  </si>
  <si>
    <t xml:space="preserve"> Fast lønn lærere</t>
  </si>
  <si>
    <t>Lønn Pedagogisk personale</t>
  </si>
  <si>
    <t>Inspektør, lærere</t>
  </si>
  <si>
    <t>Time lærere</t>
  </si>
  <si>
    <t xml:space="preserve"> Vikarer undervisning</t>
  </si>
  <si>
    <t xml:space="preserve"> Honorarer - foredragsholder (avgiftspliktig)</t>
  </si>
  <si>
    <t>Honorarer avgiftspliktig (oppgavepliktig)</t>
  </si>
  <si>
    <t>Lønn rektor</t>
  </si>
  <si>
    <t>Lønn Internatleder</t>
  </si>
  <si>
    <t>Lønn Internatleder, kontor, Vedlikehold</t>
  </si>
  <si>
    <t>Fastlønn</t>
  </si>
  <si>
    <t>Fyll inn gjennomsnittlig stillingsprosent for året</t>
  </si>
  <si>
    <t>Lønn Kontorpersonell/Administrasjon</t>
  </si>
  <si>
    <t>Lønn Vaktmester/Vedlikeholdspersonale</t>
  </si>
  <si>
    <t>Vikarer Internatleder/Kontorpersonell/Vaktmester</t>
  </si>
  <si>
    <t>Fordeling på lønn</t>
  </si>
  <si>
    <t>Lønn Internat/kjøkken/renhold</t>
  </si>
  <si>
    <t>Lønnsutg. Øvrig personal</t>
  </si>
  <si>
    <t>Vikarer Internat/kjøkken/renhold</t>
  </si>
  <si>
    <t>Lønn annen drift</t>
  </si>
  <si>
    <t>Redusert bruttolønn pga utleie IKT-utstyr</t>
  </si>
  <si>
    <t>Trekk hjemmepc og lignende</t>
  </si>
  <si>
    <t>Andre godtgjøringer</t>
  </si>
  <si>
    <t>Stipendiat</t>
  </si>
  <si>
    <t>Påløpne feriepenger</t>
  </si>
  <si>
    <t>Andre oppgave pliktige godtgjørelser</t>
  </si>
  <si>
    <t>Styregodtgjørelse</t>
  </si>
  <si>
    <t>Personalutvikling og andre personalkost.</t>
  </si>
  <si>
    <t>Andre ledelsesgodtgjørelser</t>
  </si>
  <si>
    <t>Utvalgshonorarer</t>
  </si>
  <si>
    <t>Andre oppgavepliktige godtgjørelser</t>
  </si>
  <si>
    <t>Utstyrgodtgjørelse</t>
  </si>
  <si>
    <t>Arbeidsgiveravgift og pensjonskostnader</t>
  </si>
  <si>
    <t>Arbeidsgiveravgift</t>
  </si>
  <si>
    <t>Arbeidsgiveravgift av feriepenger</t>
  </si>
  <si>
    <t>Pensjonspremie arbeidsgivers del</t>
  </si>
  <si>
    <t>Andre kost. Arbeidskraft - ikke oppgavepliktig</t>
  </si>
  <si>
    <t>Honorar selvstendig næringsdrivende</t>
  </si>
  <si>
    <t>som har med undervisning å gjøre</t>
  </si>
  <si>
    <t>Innleid arbeidskraft ikke oppgavepliktig</t>
  </si>
  <si>
    <t>Sivilarbeider</t>
  </si>
  <si>
    <t>Offentlig refusjon vedrørende arbeidskraft (ved refusjon skal en bruke minus foran tallet)</t>
  </si>
  <si>
    <t>Offentlig tilskudd vedrørende arbeidskraft</t>
  </si>
  <si>
    <t>Refusjon sykepenger pedagogisk personale</t>
  </si>
  <si>
    <t>sykepenger og fødselspenger</t>
  </si>
  <si>
    <t>Refusjon sykepenger internatleder, kontor, vaktmester</t>
  </si>
  <si>
    <t>Refusjon sykepenger Internat/kjøkken/renhold</t>
  </si>
  <si>
    <t>Refusjon sykepenger annet personal</t>
  </si>
  <si>
    <t>Refusjon arbeidsgiveravgift</t>
  </si>
  <si>
    <t>Vikar for tillitsvalgte</t>
  </si>
  <si>
    <t>Andre refusjoner arbeidskraft</t>
  </si>
  <si>
    <t>Solgte tjenester, utleie arbeidskraft, regnskapshonorar</t>
  </si>
  <si>
    <t>Annen personalkostnad</t>
  </si>
  <si>
    <t>Gave til ansatte</t>
  </si>
  <si>
    <t>Bedriftslege, helse</t>
  </si>
  <si>
    <t>Bedriftslege, tilskudd til treningsavgift, tilskudd til fysiskterapi</t>
  </si>
  <si>
    <t>Yrkesskadeforsikring/kollektiv ulykkesforsikring</t>
  </si>
  <si>
    <t>Oppgavepliktig</t>
  </si>
  <si>
    <t>Gruppelivsforsikring</t>
  </si>
  <si>
    <t>Etterutdanning og velferd</t>
  </si>
  <si>
    <t>Etterutdanning, rektorsamling, kurs, konferanser</t>
  </si>
  <si>
    <t>Stillingsannonser</t>
  </si>
  <si>
    <t>Arbeidsgiverorg. kontingent</t>
  </si>
  <si>
    <t>HSH/KS/OU/APO</t>
  </si>
  <si>
    <t>Arbeidsklær</t>
  </si>
  <si>
    <t>Andre personalkostnader</t>
  </si>
  <si>
    <t>Reiseforsikring, lovpålagt ulykkesforsikring</t>
  </si>
  <si>
    <t>Foreslå at man avsetter ved slutten av året</t>
  </si>
  <si>
    <t>Matvarer</t>
  </si>
  <si>
    <t>Innkjøp av matvarer skoledrift</t>
  </si>
  <si>
    <t>Kost</t>
  </si>
  <si>
    <t>Innkjøp av matvarer annen drift</t>
  </si>
  <si>
    <t>Driftskostnader bolig</t>
  </si>
  <si>
    <t>Reparasjoner og vedlikehold</t>
  </si>
  <si>
    <t>Kommunaleavgifter</t>
  </si>
  <si>
    <t>Lys og varme boliger</t>
  </si>
  <si>
    <t>Andre kostnader vedrørende boliger</t>
  </si>
  <si>
    <t>Lys og varme</t>
  </si>
  <si>
    <t>Driftskostnader skole og internat</t>
  </si>
  <si>
    <t>Leie av lokaler</t>
  </si>
  <si>
    <t xml:space="preserve">Øvrige driftskostnader skole og internat </t>
  </si>
  <si>
    <t>Kommunale avgifter, eiendomsavgifter etc.</t>
  </si>
  <si>
    <t>Kommunale avgifter,renovasjon,vann, kloakk, feiing og eiendomsavgifter</t>
  </si>
  <si>
    <t>Lys og varme (Energi)</t>
  </si>
  <si>
    <t>Strøm, nettleie, olje, gass, lysrør/pærer</t>
  </si>
  <si>
    <t xml:space="preserve">Rengjøringsmidler </t>
  </si>
  <si>
    <t>Rengjøringsmidler, papirvarer, sanitærartikler</t>
  </si>
  <si>
    <t>Vaskeriutgifter</t>
  </si>
  <si>
    <t>Vaskepulver, rekvisita, vask hos andre, utstyr</t>
  </si>
  <si>
    <t>Kostnad vedrørende utearealer/parkanlegg</t>
  </si>
  <si>
    <t>Snørydding, grusing, løv/kvist, planter</t>
  </si>
  <si>
    <t>Kostnad vedrørende innearealer</t>
  </si>
  <si>
    <t>Blomster, lys, duker, diverse</t>
  </si>
  <si>
    <t>Annen kostnad skole og internat</t>
  </si>
  <si>
    <t>TV lisens</t>
  </si>
  <si>
    <t>Leie/leasing av maskiner, inventar, data og lignende</t>
  </si>
  <si>
    <t>Leie maskiner</t>
  </si>
  <si>
    <t xml:space="preserve">Leie IKT systemer </t>
  </si>
  <si>
    <t>Kopimaskin, frankeringsmaskin</t>
  </si>
  <si>
    <t>Leie andre kontormaskiner</t>
  </si>
  <si>
    <t>Annen leiekostnad</t>
  </si>
  <si>
    <t>Inventar, verktøy og driftsmateriell som ikke skal aktiveres</t>
  </si>
  <si>
    <t>Inventar og utstyr til undervisning</t>
  </si>
  <si>
    <t>Inventar og utstyr til internatavdeling</t>
  </si>
  <si>
    <t>Inventar og utstyr til kjøkkenavdeling</t>
  </si>
  <si>
    <t>Service(dekketøy), bestikk og annet kjøkkenutstyr</t>
  </si>
  <si>
    <t>Inventar og utstyr til vaktmester / hagearbeid</t>
  </si>
  <si>
    <t>Inventar og utstyr til administrasjon</t>
  </si>
  <si>
    <t>Inventar og utstyr til IKT (undervisning/elevrelatert)</t>
  </si>
  <si>
    <t xml:space="preserve">Kjøp IKT utstyr, programvare, utstyr datarom og fornyelse av datalisenser </t>
  </si>
  <si>
    <t>Inventar og utstyr generelt</t>
  </si>
  <si>
    <t>Bibliotek - bøker</t>
  </si>
  <si>
    <t>Faglitteratur, litteratur bibliotek</t>
  </si>
  <si>
    <t>Bibliotek - tidskrifter/aviser</t>
  </si>
  <si>
    <t>Tidsskrifter, aviser, blad</t>
  </si>
  <si>
    <t>Undervisningsmidler lærere</t>
  </si>
  <si>
    <t>Undervisningsmidler/materiell elever</t>
  </si>
  <si>
    <t>Kortkursutgifter</t>
  </si>
  <si>
    <t>Verktøy etc</t>
  </si>
  <si>
    <t>Verktøy til vedlikeholdspersonell</t>
  </si>
  <si>
    <t>6560-6589</t>
  </si>
  <si>
    <t>Diverse linjer</t>
  </si>
  <si>
    <t>Hvis linjene ikke føres via balansen</t>
  </si>
  <si>
    <t>Annet driftsmatriale</t>
  </si>
  <si>
    <t xml:space="preserve">Arbeidstøy - ikke innberetningspliktig, </t>
  </si>
  <si>
    <t>Reparasjon og vedlikehold</t>
  </si>
  <si>
    <t>Reparasjon og vedlikehold, bygg (ikke med i husleiegrunnlag)</t>
  </si>
  <si>
    <t>Reparasjon / vedlikehold</t>
  </si>
  <si>
    <t xml:space="preserve">Vedlikehold skoleanlegg, internat, kjøkken, datarom, </t>
  </si>
  <si>
    <t>Reparasjon og vedlikehold, fått med i husleiegrunnlag</t>
  </si>
  <si>
    <t>Storvøling</t>
  </si>
  <si>
    <t>Serviceavtale bygg</t>
  </si>
  <si>
    <t>Serviceavtaler brann, innbrudd, alarmoverføring, heis, etc.</t>
  </si>
  <si>
    <t>Reparasjon og vedlikehold inventar/maskiner/utstyr</t>
  </si>
  <si>
    <t>Inventar, maskiner, kontormaskiner, IKT utstyr og annet utstyr</t>
  </si>
  <si>
    <t>Reparasjon og vedlikehold annet</t>
  </si>
  <si>
    <t>Fremmede tjenester</t>
  </si>
  <si>
    <t>Revisjon</t>
  </si>
  <si>
    <t>Regnskapshonorar</t>
  </si>
  <si>
    <t>Juridisk bistand</t>
  </si>
  <si>
    <t>Andre fremmede tjenester</t>
  </si>
  <si>
    <t>Kontorkostnader</t>
  </si>
  <si>
    <t>Kontorrekvisita</t>
  </si>
  <si>
    <t>Kontorrekvisita, konvolutter for salg</t>
  </si>
  <si>
    <t>Trykksaker</t>
  </si>
  <si>
    <t>Brevark, konvolutter og andre trykksaker</t>
  </si>
  <si>
    <t>Kopiering</t>
  </si>
  <si>
    <t>Serviceavtale, kopipapir, Kopinor, kopimaskinrekvisita, fotopapir</t>
  </si>
  <si>
    <t>Serviceavtale og lisenser (administrasjon)</t>
  </si>
  <si>
    <t>Serviceavtaler, rekvisita, lisenser vedr. administrasjonen</t>
  </si>
  <si>
    <t>Andre kontorkostnader</t>
  </si>
  <si>
    <t>Porto og telefon</t>
  </si>
  <si>
    <t>Telefon</t>
  </si>
  <si>
    <t>Telefon, telefaks, telefongodtgjørelse (oppgavepliktig)</t>
  </si>
  <si>
    <t>IKT-nett oppkobling</t>
  </si>
  <si>
    <t>Internett, ADSL, bredbånd</t>
  </si>
  <si>
    <t>Porto</t>
  </si>
  <si>
    <t>Frankering, frimerker, frakt</t>
  </si>
  <si>
    <t>Diverse</t>
  </si>
  <si>
    <t>alarmoverføring</t>
  </si>
  <si>
    <t>Kostnader transportmidler (også forsikringer)</t>
  </si>
  <si>
    <t>Drivstoff og driftsutgifter</t>
  </si>
  <si>
    <t>Forsikring</t>
  </si>
  <si>
    <t>Forsikring, årsavgift, piggdekkavgift</t>
  </si>
  <si>
    <t>Leie/leasing transportmidler</t>
  </si>
  <si>
    <t>Utgifter traktor/maskiner</t>
  </si>
  <si>
    <t>Andre kostnader transportmidler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</si>
  <si>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</si>
  <si>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</si>
  <si>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</si>
  <si>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</si>
  <si>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</si>
  <si>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</si>
  <si>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</si>
  <si>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</si>
  <si>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</si>
  <si>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</si>
  <si>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Skolebrosjyre/skoleplan</t>
  </si>
  <si>
    <t>Skolens hjemmeside</t>
  </si>
  <si>
    <t>Film, lysbilder, utstillingsmateriell, plakater med mer</t>
  </si>
  <si>
    <t>Annonser</t>
  </si>
  <si>
    <t>PR-turer</t>
  </si>
  <si>
    <t>Messeutgifter</t>
  </si>
  <si>
    <t>Standleie, leie av messeselskap</t>
  </si>
  <si>
    <t xml:space="preserve">Informasjonsmateriell </t>
  </si>
  <si>
    <t>Kontingent - informasjonskontoret</t>
  </si>
  <si>
    <t>Markedsføring annen drift</t>
  </si>
  <si>
    <t>Annen markedsføringskostnad skoledrift</t>
  </si>
  <si>
    <t>Representasjoner, gaver, kontingenter etc.</t>
  </si>
  <si>
    <t>Andre kontingenter</t>
  </si>
  <si>
    <t>Kontingenter og medlemskap eksklusiv kontingent på konto 5940/7370</t>
  </si>
  <si>
    <t>Representasjon</t>
  </si>
  <si>
    <t>Gaver</t>
  </si>
  <si>
    <t xml:space="preserve">Diverse </t>
  </si>
  <si>
    <t>Erstatninger</t>
  </si>
  <si>
    <t>Forsikringspremie (unntatt transportmidler og personale)</t>
  </si>
  <si>
    <t>Skolebygg og internat</t>
  </si>
  <si>
    <t>Forsikringer</t>
  </si>
  <si>
    <t>Boliger</t>
  </si>
  <si>
    <t>Andre bygninger</t>
  </si>
  <si>
    <t>Nybygg (under oppførelse)</t>
  </si>
  <si>
    <t>Driftsmidler (ikke transportmidler)</t>
  </si>
  <si>
    <t>Maskiner og utstyr</t>
  </si>
  <si>
    <t>Annen kostnad</t>
  </si>
  <si>
    <t>Ulykkeforsikring elever</t>
  </si>
  <si>
    <t>Medisiner/legebesøk</t>
  </si>
  <si>
    <t>Sport og fritid</t>
  </si>
  <si>
    <t>Diverse elevrelaterte kostnader</t>
  </si>
  <si>
    <t>Årbok,elevråd, skolebilde, elevguide</t>
  </si>
  <si>
    <t xml:space="preserve">Andre kostnader </t>
  </si>
  <si>
    <t>Av- og nedskrivninger</t>
  </si>
  <si>
    <t>Avskrivninger på transportmidler, maskiner, inventar og innredning</t>
  </si>
  <si>
    <t>Dataanlegg undervisning og administrasjon, vaskemaskiner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</si>
  <si>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</si>
  <si>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</si>
  <si>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</si>
  <si>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</si>
  <si>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</si>
  <si>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</si>
  <si>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</si>
  <si>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</si>
  <si>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</si>
  <si>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Fordeling av kostnader over perioder som måneder</t>
  </si>
  <si>
    <t>Finansinntekter</t>
  </si>
  <si>
    <t>Renteinntekter</t>
  </si>
  <si>
    <t>Purregebyr</t>
  </si>
  <si>
    <t>Andre finansinntekter</t>
  </si>
  <si>
    <t>Agiogevinst</t>
  </si>
  <si>
    <t>Finanskostnader</t>
  </si>
  <si>
    <t>Renter pantelån</t>
  </si>
  <si>
    <t>Renter annen gjeld</t>
  </si>
  <si>
    <t>Bankkostnader/gebyrer</t>
  </si>
  <si>
    <t>Bank og kortgebyr</t>
  </si>
  <si>
    <t>Betalbar skatt</t>
  </si>
  <si>
    <t>Ekstraordinære inntekter</t>
  </si>
  <si>
    <t>Ekstraordinære kostnader</t>
  </si>
  <si>
    <t>Avsetningskontokoder</t>
  </si>
  <si>
    <t>Byggefond</t>
  </si>
  <si>
    <t>Resultat og disponeringer</t>
  </si>
  <si>
    <t>HUSK Å FYLL INN LINJE 319 TIL 326</t>
  </si>
  <si>
    <t>Årsresultat tilført egenkapital</t>
  </si>
  <si>
    <t>Disponeringer</t>
  </si>
  <si>
    <t>KAN SETTE INN EGNE KONTI HERFRA OG NED</t>
  </si>
  <si>
    <t>Resultat</t>
  </si>
  <si>
    <t>Tilskudd/refusjon lønn</t>
  </si>
  <si>
    <t>BALANSE</t>
  </si>
  <si>
    <t>Eiendeler</t>
  </si>
  <si>
    <t>Anleggsmidler</t>
  </si>
  <si>
    <t>Omløpsmidler</t>
  </si>
  <si>
    <t>Sum Eiendeler</t>
  </si>
  <si>
    <t>Egenkapital og gjeld</t>
  </si>
  <si>
    <t>Egenkapital</t>
  </si>
  <si>
    <t>Kortsiktig gjeld</t>
  </si>
  <si>
    <t>Langsiktig gjeld</t>
  </si>
  <si>
    <t>Sum egenkapital og gjeld</t>
  </si>
  <si>
    <t>Hjelp og forklaring:</t>
  </si>
  <si>
    <t>Start med arket kontoplan,  fyll kun inn der det er farget med gult. Resten bør ikke røres.</t>
  </si>
  <si>
    <t>Kolonne A:</t>
  </si>
  <si>
    <t>Kolonne D:</t>
  </si>
  <si>
    <t>Kolonne E:</t>
  </si>
  <si>
    <t>Skolens driftsutgift på denne kontoen</t>
  </si>
  <si>
    <t>Kolonne F:</t>
  </si>
  <si>
    <t>Utgifter til annen drift skal inn i denne kolonnen</t>
  </si>
  <si>
    <t>Kolonne G:</t>
  </si>
  <si>
    <t>Samlede utgifter for skoledrift og annen drift</t>
  </si>
  <si>
    <t>Kolonne H:</t>
  </si>
  <si>
    <t>Utgiftskategori</t>
  </si>
  <si>
    <t>Kolonne I:</t>
  </si>
  <si>
    <t>Gjennomsnittlig stillingsprosent</t>
  </si>
  <si>
    <t>1. Fyll inn kostnadene på skoledrift (E) og annen drift (F)</t>
  </si>
  <si>
    <t>Hvis dette er vanskelig, så gjør en skjønnsmessig vurdering istedenfor å bli sittende fast.</t>
  </si>
  <si>
    <t>Summen (G) skal stemme med totalsummen i regnskapet</t>
  </si>
  <si>
    <t xml:space="preserve">Kolonne H skal i utgangspunktet ikke røres </t>
  </si>
  <si>
    <t>Husk å fyll ut faktisk stillingsprosent (I) i cellene som er markert gule celle I63, I64 og I65.</t>
  </si>
  <si>
    <t>2. Hvis man har konti som i ikke passer sammen med denne standard kontoplan,</t>
  </si>
  <si>
    <t>kan man legge inn egne konti fra rad 247 til 278</t>
  </si>
  <si>
    <t>Fyll da inn kolonne A: kontonr. D: kontonavn E: Kostnader  H: velg hvilken kategori</t>
  </si>
  <si>
    <t>Hvis man har lagt inn alle inntekter og utgifter, skal celle G278 være lik med årets resultat</t>
  </si>
  <si>
    <t>G278 skal være lik med overskuddet/underskuddet i skolens regnskap.</t>
  </si>
  <si>
    <t>Husk å fyll ut Balansen i celle E319 til E327</t>
  </si>
  <si>
    <t>Nå kan dere lagre filen og maile den til johan@ikf.no</t>
  </si>
  <si>
    <t>Tilskudds og kostnadsundersøkelse 2016</t>
  </si>
  <si>
    <t xml:space="preserve">En del av skolene har vel nå klart regnskapstallene for 2016 og det er klart for en ny undersøkelse. </t>
  </si>
  <si>
    <t xml:space="preserve">Folkehøgskolerådet er avhengig av tall fra skolene for å kunne gi Storting og departement riktige bakgrunnstall m.h.t. arbeidet med </t>
  </si>
  <si>
    <t>neste års statsbudsjett.</t>
  </si>
  <si>
    <t>Veiledning til utfylling av skjemaet.</t>
  </si>
  <si>
    <t xml:space="preserve">1) Elevtallene – her fører dere inn tilskuddselevtallet for 2016. Årselevtallet vet dere også selv om dette enda ikke er godkjent. </t>
  </si>
  <si>
    <t>Husk at det gjelder kalenderåret 2016. Kolonne som heter fordelingsnøkkel, bruker omregningsfaktorene</t>
  </si>
  <si>
    <t xml:space="preserve">2,4 og 1,7 i utregningen av tilskuddet. </t>
  </si>
  <si>
    <t>Den andre kolonnen,  ”lærertimer”,  bruker relasjonstallene 2,4 og 1,4 og er et uttrykk for det lærertimetall</t>
  </si>
  <si>
    <t xml:space="preserve"> skolene har til disposisjon per uke.</t>
  </si>
  <si>
    <t>Når det gjelder rektor og inspektør tar en med undervisningsdelen (admin.delen skal dekkes gjennom B og S).</t>
  </si>
  <si>
    <t>Antall kortkurselever omreknet til årselever føres inn og rest årselever kommer fram i neste kolonne.</t>
  </si>
  <si>
    <t>Lærertimer brukt er gjennomsnitt pr. uke. Her skal både timer på hovedkurs og kortkurs være med.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</si>
  <si>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</si>
  <si>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</si>
  <si>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</si>
  <si>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t>på fond. Når årselevtallet igjen stiger over tilskuddselevtallet, skal disse midlene føres tilbake og styrke ekstra lærerressurser.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</si>
  <si>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</si>
  <si>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</si>
  <si>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</si>
  <si>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</si>
  <si>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t>Eksklusiv sykepenger, trygdekontorer, a-etat, flytningsundervisning, tillitsmannsarbeid m.m.</t>
  </si>
  <si>
    <t>Dette fordi lønnskostnadene for dette arbeidet er innebygd i ”Lønn pedagogisk pers.”</t>
  </si>
  <si>
    <t>Undersøkelsen vil belyse hva staten skal betale for ordinær undervisning.</t>
  </si>
  <si>
    <t xml:space="preserve">Dersom noen skoler tar ekstrabetalt for noe undervisning – eksempel underv. i solosinstrument, må også dette trekkes fra. 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</si>
  <si>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</si>
  <si>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</si>
  <si>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</si>
  <si>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sammenlignbar fra skole til skole. Blir automatisk generert fra celle I63, I64 og I65.</t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</si>
  <si>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</si>
  <si>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t>foregående år. Og husk at det ikke gjelder lærerboligene.</t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</si>
  <si>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</si>
  <si>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</si>
  <si>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t>tilskuddsordning. De fleste skolene kommer ut i minus her – noe som bekrefter vår argumentasjon på at tilskuddene ikke</t>
  </si>
  <si>
    <t xml:space="preserve"> lenger dekke de utgiftene de er ment å dekke. </t>
  </si>
  <si>
    <t>Dette betyr at skolen må dekke dette inn på annen måte eks. gjennom økte elevpenger.</t>
  </si>
  <si>
    <t>Analyse av oppholdspenger pr. elev.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</si>
  <si>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</si>
  <si>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</si>
  <si>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</si>
  <si>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</si>
  <si>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t>Husk at alle disse postene er utgifter pr. elev</t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</si>
  <si>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</si>
  <si>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</si>
  <si>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</si>
  <si>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</si>
  <si>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</si>
  <si>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</si>
  <si>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</si>
  <si>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</si>
  <si>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t>Skoler som ikke skiller matinnkjøp skoledrift og ekstern drift – bør overveie å starte med det. Dette må også gjøres etter beste skjønn.</t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</si>
  <si>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</si>
  <si>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</si>
  <si>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</si>
  <si>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</si>
  <si>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</si>
  <si>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</si>
  <si>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</si>
  <si>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</si>
  <si>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</si>
  <si>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</si>
  <si>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</si>
  <si>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>Pass på at dere ikke fører opp utgifter som elevene likevel betaler på annen måte eksempel materiell, turer m.m.</t>
  </si>
  <si>
    <t>NB! For at de ulike formlene i skjemaet skal fungere, må dere fylle skjemaet ut i excel.</t>
  </si>
  <si>
    <t>Dere må ikke endre formlene, da blir de ulike postene ikke sammenlignbare.</t>
  </si>
  <si>
    <t xml:space="preserve">Noen vil savne at avskrivinger er tatt med i grunnlaget. </t>
  </si>
  <si>
    <t>Vi har valgt å utelate det fra undersøkelsen og sier at denne må dekkes av ekstern drift.</t>
  </si>
  <si>
    <t>Håper dette var avklarende, og at samtlige skoler som undersøkelsen er relevant for, blir med denne gang.</t>
  </si>
  <si>
    <t>Sum av Sum</t>
  </si>
  <si>
    <t>etter lønns</t>
  </si>
  <si>
    <t xml:space="preserve">justering </t>
  </si>
  <si>
    <t>fordeling</t>
  </si>
  <si>
    <t>tre stillinger</t>
  </si>
  <si>
    <t>Lønnsutg. Øvrig personale</t>
  </si>
  <si>
    <t>(tom)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</si>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</sst>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0.0\ %"/>
    <numFmt numFmtId="168" formatCode="_ * #,##0.0000000000000_ ;_ * \-#,##0.0000000000000_ ;_ * &quot;-&quot;??_ ;_ @_ "/>
    <numFmt numFmtId="169" formatCode="0.000000000"/>
  </numFmts>
  <fonts count="35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7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/>
    <xf numFmtId="165" fontId="4" fillId="0" borderId="0" xfId="1" applyNumberFormat="1" applyFont="1"/>
    <xf numFmtId="165" fontId="4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165" fontId="11" fillId="0" borderId="0" xfId="1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4" fillId="0" borderId="0" xfId="0" applyNumberFormat="1" applyFont="1"/>
    <xf numFmtId="0" fontId="1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0" fontId="12" fillId="0" borderId="0" xfId="0" applyFont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7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0" fontId="21" fillId="0" borderId="6" xfId="0" applyFont="1" applyBorder="1" applyAlignment="1">
      <alignment horizontal="center"/>
    </xf>
    <xf numFmtId="165" fontId="7" fillId="0" borderId="0" xfId="1" applyNumberFormat="1" applyFont="1"/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0" xfId="0" applyNumberFormat="1"/>
    <xf numFmtId="165" fontId="0" fillId="0" borderId="0" xfId="1" applyNumberFormat="1" applyFont="1"/>
    <xf numFmtId="0" fontId="22" fillId="0" borderId="0" xfId="0" applyFont="1"/>
    <xf numFmtId="0" fontId="4" fillId="0" borderId="0" xfId="0" applyFont="1" applyAlignment="1">
      <alignment horizontal="right"/>
    </xf>
    <xf numFmtId="0" fontId="24" fillId="0" borderId="9" xfId="0" applyFont="1" applyBorder="1" applyAlignment="1">
      <alignment horizontal="left"/>
    </xf>
    <xf numFmtId="165" fontId="13" fillId="0" borderId="0" xfId="1" applyNumberFormat="1" applyFont="1"/>
    <xf numFmtId="9" fontId="13" fillId="0" borderId="0" xfId="2" applyFont="1"/>
    <xf numFmtId="0" fontId="22" fillId="2" borderId="0" xfId="0" applyFont="1" applyFill="1"/>
    <xf numFmtId="165" fontId="5" fillId="2" borderId="0" xfId="1" applyNumberFormat="1" applyFont="1" applyFill="1" applyAlignment="1" applyProtection="1">
      <alignment horizontal="left"/>
      <protection locked="0"/>
    </xf>
    <xf numFmtId="165" fontId="8" fillId="0" borderId="0" xfId="1" applyNumberFormat="1" applyFont="1" applyAlignment="1" applyProtection="1">
      <alignment horizontal="left"/>
      <protection locked="0"/>
    </xf>
    <xf numFmtId="165" fontId="8" fillId="2" borderId="0" xfId="1" applyNumberFormat="1" applyFont="1" applyFill="1" applyAlignment="1" applyProtection="1">
      <alignment horizontal="left"/>
      <protection locked="0"/>
    </xf>
    <xf numFmtId="9" fontId="13" fillId="2" borderId="0" xfId="2" applyFont="1" applyFill="1" applyProtection="1">
      <protection locked="0"/>
    </xf>
    <xf numFmtId="165" fontId="8" fillId="3" borderId="0" xfId="1" applyNumberFormat="1" applyFont="1" applyFill="1" applyAlignment="1" applyProtection="1">
      <alignment horizontal="left"/>
      <protection locked="0"/>
    </xf>
    <xf numFmtId="164" fontId="4" fillId="0" borderId="1" xfId="1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5" fontId="11" fillId="0" borderId="0" xfId="1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NumberFormat="1" applyFont="1"/>
    <xf numFmtId="0" fontId="23" fillId="2" borderId="0" xfId="0" applyFont="1" applyFill="1"/>
    <xf numFmtId="165" fontId="5" fillId="0" borderId="0" xfId="1" applyNumberFormat="1" applyFont="1"/>
    <xf numFmtId="9" fontId="13" fillId="0" borderId="0" xfId="2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2" fillId="0" borderId="0" xfId="0" applyFont="1" applyFill="1"/>
    <xf numFmtId="0" fontId="23" fillId="0" borderId="0" xfId="0" applyFont="1" applyFill="1"/>
    <xf numFmtId="165" fontId="8" fillId="0" borderId="0" xfId="1" applyNumberFormat="1" applyFont="1" applyProtection="1">
      <protection locked="0"/>
    </xf>
    <xf numFmtId="165" fontId="8" fillId="2" borderId="0" xfId="1" applyNumberFormat="1" applyFont="1" applyFill="1" applyProtection="1">
      <protection locked="0"/>
    </xf>
    <xf numFmtId="165" fontId="8" fillId="0" borderId="0" xfId="1" applyNumberFormat="1" applyFont="1" applyFill="1" applyBorder="1" applyAlignment="1" applyProtection="1">
      <alignment horizontal="left"/>
      <protection locked="0"/>
    </xf>
    <xf numFmtId="165" fontId="5" fillId="2" borderId="0" xfId="1" applyNumberFormat="1" applyFont="1" applyFill="1" applyProtection="1">
      <protection locked="0"/>
    </xf>
    <xf numFmtId="0" fontId="3" fillId="0" borderId="0" xfId="0" applyFont="1"/>
    <xf numFmtId="43" fontId="4" fillId="0" borderId="0" xfId="1" applyFont="1"/>
    <xf numFmtId="165" fontId="4" fillId="0" borderId="1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9" fontId="4" fillId="0" borderId="0" xfId="2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0" xfId="1" applyNumberFormat="1" applyFont="1" applyBorder="1"/>
    <xf numFmtId="165" fontId="4" fillId="0" borderId="11" xfId="1" applyNumberFormat="1" applyFont="1" applyBorder="1" applyAlignment="1">
      <alignment horizontal="center"/>
    </xf>
    <xf numFmtId="165" fontId="3" fillId="0" borderId="0" xfId="1" applyNumberFormat="1" applyFont="1"/>
    <xf numFmtId="165" fontId="4" fillId="0" borderId="12" xfId="1" applyNumberFormat="1" applyFont="1" applyBorder="1" applyAlignment="1">
      <alignment horizontal="center"/>
    </xf>
    <xf numFmtId="165" fontId="29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9" fontId="4" fillId="0" borderId="0" xfId="2" applyFont="1" applyBorder="1" applyAlignment="1">
      <alignment horizontal="left"/>
    </xf>
    <xf numFmtId="10" fontId="8" fillId="4" borderId="0" xfId="2" applyNumberFormat="1" applyFont="1" applyFill="1" applyAlignment="1">
      <alignment horizontal="left"/>
    </xf>
    <xf numFmtId="166" fontId="4" fillId="5" borderId="1" xfId="1" applyNumberFormat="1" applyFont="1" applyFill="1" applyBorder="1" applyAlignment="1">
      <alignment horizontal="center"/>
    </xf>
    <xf numFmtId="0" fontId="31" fillId="0" borderId="0" xfId="0" applyFont="1"/>
    <xf numFmtId="0" fontId="2" fillId="0" borderId="0" xfId="0" applyFont="1" applyFill="1"/>
    <xf numFmtId="0" fontId="26" fillId="0" borderId="0" xfId="0" applyFont="1" applyFill="1"/>
    <xf numFmtId="169" fontId="4" fillId="0" borderId="0" xfId="0" applyNumberFormat="1" applyFont="1"/>
    <xf numFmtId="165" fontId="32" fillId="0" borderId="0" xfId="1" applyNumberFormat="1" applyFont="1" applyBorder="1"/>
    <xf numFmtId="165" fontId="32" fillId="0" borderId="1" xfId="1" applyNumberFormat="1" applyFont="1" applyBorder="1" applyAlignment="1">
      <alignment horizontal="center"/>
    </xf>
    <xf numFmtId="165" fontId="32" fillId="0" borderId="0" xfId="1" applyNumberFormat="1" applyFont="1" applyBorder="1" applyAlignment="1">
      <alignment horizontal="left"/>
    </xf>
    <xf numFmtId="167" fontId="32" fillId="0" borderId="1" xfId="2" applyNumberFormat="1" applyFont="1" applyBorder="1" applyAlignment="1">
      <alignment horizontal="right"/>
    </xf>
    <xf numFmtId="165" fontId="32" fillId="0" borderId="0" xfId="1" applyNumberFormat="1" applyFont="1" applyBorder="1" applyAlignment="1">
      <alignment horizontal="center"/>
    </xf>
    <xf numFmtId="165" fontId="33" fillId="0" borderId="0" xfId="1" applyNumberFormat="1" applyFont="1" applyBorder="1" applyAlignment="1">
      <alignment horizontal="left"/>
    </xf>
    <xf numFmtId="165" fontId="32" fillId="0" borderId="0" xfId="1" applyNumberFormat="1" applyFont="1"/>
    <xf numFmtId="0" fontId="32" fillId="0" borderId="0" xfId="0" applyFont="1"/>
    <xf numFmtId="0" fontId="33" fillId="0" borderId="0" xfId="0" applyFont="1"/>
    <xf numFmtId="165" fontId="3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34" fillId="0" borderId="0" xfId="0" applyFont="1"/>
    <xf numFmtId="165" fontId="4" fillId="0" borderId="0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left"/>
    </xf>
    <xf numFmtId="165" fontId="4" fillId="0" borderId="1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Fill="1" applyBorder="1"/>
    <xf numFmtId="0" fontId="14" fillId="0" borderId="0" xfId="0" applyFont="1"/>
    <xf numFmtId="0" fontId="14" fillId="0" borderId="0" xfId="0" applyFont="1" applyBorder="1"/>
    <xf numFmtId="165" fontId="5" fillId="0" borderId="0" xfId="1" applyNumberFormat="1" applyFont="1" applyFill="1" applyAlignment="1" applyProtection="1">
      <alignment horizontal="left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165" fontId="5" fillId="0" borderId="0" xfId="1" applyNumberFormat="1" applyFont="1" applyProtection="1">
      <protection locked="0"/>
    </xf>
    <xf numFmtId="165" fontId="8" fillId="0" borderId="0" xfId="1" applyNumberFormat="1" applyFont="1"/>
    <xf numFmtId="0" fontId="5" fillId="0" borderId="0" xfId="0" applyFont="1"/>
    <xf numFmtId="165" fontId="14" fillId="0" borderId="0" xfId="0" applyNumberFormat="1" applyFont="1"/>
    <xf numFmtId="165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 applyProtection="1">
      <alignment horizontal="left"/>
      <protection locked="0"/>
    </xf>
    <xf numFmtId="165" fontId="5" fillId="3" borderId="0" xfId="1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5" fontId="5" fillId="3" borderId="0" xfId="1" applyNumberFormat="1" applyFont="1" applyFill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8" fillId="3" borderId="0" xfId="1" applyNumberFormat="1" applyFont="1" applyFill="1" applyAlignment="1">
      <alignment horizontal="left"/>
    </xf>
    <xf numFmtId="165" fontId="4" fillId="0" borderId="1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6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3" fillId="0" borderId="15" xfId="1" applyNumberFormat="1" applyFont="1" applyBorder="1" applyAlignment="1">
      <alignment horizontal="left"/>
    </xf>
    <xf numFmtId="43" fontId="4" fillId="0" borderId="10" xfId="1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left"/>
    </xf>
    <xf numFmtId="165" fontId="4" fillId="0" borderId="13" xfId="1" applyNumberFormat="1" applyFont="1" applyBorder="1" applyAlignment="1">
      <alignment horizontal="left"/>
    </xf>
    <xf numFmtId="168" fontId="4" fillId="0" borderId="0" xfId="1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65" fontId="3" fillId="0" borderId="14" xfId="1" applyNumberFormat="1" applyFont="1" applyBorder="1" applyAlignment="1">
      <alignment horizontal="left"/>
    </xf>
    <xf numFmtId="165" fontId="4" fillId="0" borderId="12" xfId="1" applyNumberFormat="1" applyFont="1" applyBorder="1" applyAlignment="1">
      <alignment horizontal="center" shrinkToFit="1"/>
    </xf>
  </cellXfs>
  <cellStyles count="3">
    <cellStyle name="Komma" xfId="1" builtinId="3"/>
    <cellStyle name="Normal" xfId="0" builtinId="0"/>
    <cellStyle name="Prosent" xfId="2" builtinId="5"/>
  </cellStyles>
  <dxfs count="1">
    <dxf>
      <numFmt numFmtId="165" formatCode="_ * #,##0_ ;_ * \-#,##0_ ;_ * &quot;-&quot;??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10</xdr:row>
      <xdr:rowOff>9525</xdr:rowOff>
    </xdr:from>
    <xdr:to>
      <xdr:col>5</xdr:col>
      <xdr:colOff>209550</xdr:colOff>
      <xdr:row>15</xdr:row>
      <xdr:rowOff>142875</xdr:rowOff>
    </xdr:to>
    <xdr:sp macro="" textlink="">
      <xdr:nvSpPr>
        <xdr:cNvPr id="3078" name="CommandButton1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228600</xdr:colOff>
      <xdr:row>21</xdr:row>
      <xdr:rowOff>142875</xdr:rowOff>
    </xdr:to>
    <xdr:sp macro="" textlink="">
      <xdr:nvSpPr>
        <xdr:cNvPr id="3079" name="CommandButton2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22</xdr:row>
      <xdr:rowOff>9525</xdr:rowOff>
    </xdr:from>
    <xdr:to>
      <xdr:col>5</xdr:col>
      <xdr:colOff>228600</xdr:colOff>
      <xdr:row>27</xdr:row>
      <xdr:rowOff>142875</xdr:rowOff>
    </xdr:to>
    <xdr:sp macro="" textlink="">
      <xdr:nvSpPr>
        <xdr:cNvPr id="3080" name="CommandButton3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28</xdr:row>
      <xdr:rowOff>9525</xdr:rowOff>
    </xdr:from>
    <xdr:to>
      <xdr:col>5</xdr:col>
      <xdr:colOff>228600</xdr:colOff>
      <xdr:row>33</xdr:row>
      <xdr:rowOff>142875</xdr:rowOff>
    </xdr:to>
    <xdr:sp macro="" textlink="">
      <xdr:nvSpPr>
        <xdr:cNvPr id="3081" name="CommandButton4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34</xdr:row>
      <xdr:rowOff>9525</xdr:rowOff>
    </xdr:from>
    <xdr:to>
      <xdr:col>5</xdr:col>
      <xdr:colOff>209550</xdr:colOff>
      <xdr:row>39</xdr:row>
      <xdr:rowOff>142875</xdr:rowOff>
    </xdr:to>
    <xdr:sp macro="" textlink="">
      <xdr:nvSpPr>
        <xdr:cNvPr id="3082" name="CommandButton5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76200</xdr:rowOff>
    </xdr:from>
    <xdr:to>
      <xdr:col>11</xdr:col>
      <xdr:colOff>523875</xdr:colOff>
      <xdr:row>7</xdr:row>
      <xdr:rowOff>104775</xdr:rowOff>
    </xdr:to>
    <xdr:sp macro="" textlink="">
      <xdr:nvSpPr>
        <xdr:cNvPr id="4097" name="CommandButton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59</xdr:row>
      <xdr:rowOff>85725</xdr:rowOff>
    </xdr:from>
    <xdr:to>
      <xdr:col>10</xdr:col>
      <xdr:colOff>685800</xdr:colOff>
      <xdr:row>60</xdr:row>
      <xdr:rowOff>142875</xdr:rowOff>
    </xdr:to>
    <xdr:sp macro="" textlink="">
      <xdr:nvSpPr>
        <xdr:cNvPr id="1030" name="ComboBox1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60</xdr:row>
      <xdr:rowOff>104775</xdr:rowOff>
    </xdr:from>
    <xdr:to>
      <xdr:col>10</xdr:col>
      <xdr:colOff>685800</xdr:colOff>
      <xdr:row>61</xdr:row>
      <xdr:rowOff>76200</xdr:rowOff>
    </xdr:to>
    <xdr:sp macro="" textlink="">
      <xdr:nvSpPr>
        <xdr:cNvPr id="1031" name="ComboBox2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60</xdr:row>
      <xdr:rowOff>142875</xdr:rowOff>
    </xdr:from>
    <xdr:to>
      <xdr:col>10</xdr:col>
      <xdr:colOff>685800</xdr:colOff>
      <xdr:row>62</xdr:row>
      <xdr:rowOff>19050</xdr:rowOff>
    </xdr:to>
    <xdr:sp macro="" textlink="">
      <xdr:nvSpPr>
        <xdr:cNvPr id="1033" name="ComboBox4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61</xdr:row>
      <xdr:rowOff>142875</xdr:rowOff>
    </xdr:from>
    <xdr:to>
      <xdr:col>10</xdr:col>
      <xdr:colOff>685800</xdr:colOff>
      <xdr:row>63</xdr:row>
      <xdr:rowOff>19050</xdr:rowOff>
    </xdr:to>
    <xdr:sp macro="" textlink="">
      <xdr:nvSpPr>
        <xdr:cNvPr id="1049" name="ComboBox3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62</xdr:row>
      <xdr:rowOff>152400</xdr:rowOff>
    </xdr:from>
    <xdr:to>
      <xdr:col>10</xdr:col>
      <xdr:colOff>685800</xdr:colOff>
      <xdr:row>64</xdr:row>
      <xdr:rowOff>19050</xdr:rowOff>
    </xdr:to>
    <xdr:sp macro="" textlink="">
      <xdr:nvSpPr>
        <xdr:cNvPr id="1050" name="ComboBox5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63</xdr:row>
      <xdr:rowOff>152400</xdr:rowOff>
    </xdr:from>
    <xdr:to>
      <xdr:col>10</xdr:col>
      <xdr:colOff>685800</xdr:colOff>
      <xdr:row>65</xdr:row>
      <xdr:rowOff>28575</xdr:rowOff>
    </xdr:to>
    <xdr:sp macro="" textlink="">
      <xdr:nvSpPr>
        <xdr:cNvPr id="1051" name="ComboBox6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64</xdr:row>
      <xdr:rowOff>161925</xdr:rowOff>
    </xdr:from>
    <xdr:to>
      <xdr:col>10</xdr:col>
      <xdr:colOff>685800</xdr:colOff>
      <xdr:row>66</xdr:row>
      <xdr:rowOff>38100</xdr:rowOff>
    </xdr:to>
    <xdr:sp macro="" textlink="">
      <xdr:nvSpPr>
        <xdr:cNvPr id="1052" name="ComboBox7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65</xdr:row>
      <xdr:rowOff>161925</xdr:rowOff>
    </xdr:from>
    <xdr:to>
      <xdr:col>10</xdr:col>
      <xdr:colOff>685800</xdr:colOff>
      <xdr:row>67</xdr:row>
      <xdr:rowOff>38100</xdr:rowOff>
    </xdr:to>
    <xdr:sp macro="" textlink="">
      <xdr:nvSpPr>
        <xdr:cNvPr id="1053" name="ComboBox8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67</xdr:row>
      <xdr:rowOff>0</xdr:rowOff>
    </xdr:from>
    <xdr:to>
      <xdr:col>10</xdr:col>
      <xdr:colOff>685800</xdr:colOff>
      <xdr:row>68</xdr:row>
      <xdr:rowOff>57150</xdr:rowOff>
    </xdr:to>
    <xdr:sp macro="" textlink="">
      <xdr:nvSpPr>
        <xdr:cNvPr id="1054" name="ComboBox9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67</xdr:row>
      <xdr:rowOff>180975</xdr:rowOff>
    </xdr:from>
    <xdr:to>
      <xdr:col>10</xdr:col>
      <xdr:colOff>685800</xdr:colOff>
      <xdr:row>69</xdr:row>
      <xdr:rowOff>66675</xdr:rowOff>
    </xdr:to>
    <xdr:sp macro="" textlink="">
      <xdr:nvSpPr>
        <xdr:cNvPr id="1055" name="ComboBox10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68</xdr:row>
      <xdr:rowOff>180975</xdr:rowOff>
    </xdr:from>
    <xdr:to>
      <xdr:col>10</xdr:col>
      <xdr:colOff>685800</xdr:colOff>
      <xdr:row>70</xdr:row>
      <xdr:rowOff>57150</xdr:rowOff>
    </xdr:to>
    <xdr:sp macro="" textlink="">
      <xdr:nvSpPr>
        <xdr:cNvPr id="1056" name="ComboBox11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70</xdr:row>
      <xdr:rowOff>9525</xdr:rowOff>
    </xdr:from>
    <xdr:to>
      <xdr:col>10</xdr:col>
      <xdr:colOff>685800</xdr:colOff>
      <xdr:row>71</xdr:row>
      <xdr:rowOff>66675</xdr:rowOff>
    </xdr:to>
    <xdr:sp macro="" textlink="">
      <xdr:nvSpPr>
        <xdr:cNvPr id="1057" name="ComboBox12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71</xdr:row>
      <xdr:rowOff>19050</xdr:rowOff>
    </xdr:from>
    <xdr:to>
      <xdr:col>10</xdr:col>
      <xdr:colOff>685800</xdr:colOff>
      <xdr:row>72</xdr:row>
      <xdr:rowOff>76200</xdr:rowOff>
    </xdr:to>
    <xdr:sp macro="" textlink="">
      <xdr:nvSpPr>
        <xdr:cNvPr id="1058" name="ComboBox13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72</xdr:row>
      <xdr:rowOff>0</xdr:rowOff>
    </xdr:from>
    <xdr:to>
      <xdr:col>10</xdr:col>
      <xdr:colOff>685800</xdr:colOff>
      <xdr:row>73</xdr:row>
      <xdr:rowOff>57150</xdr:rowOff>
    </xdr:to>
    <xdr:sp macro="" textlink="">
      <xdr:nvSpPr>
        <xdr:cNvPr id="1059" name="ComboBox14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73</xdr:row>
      <xdr:rowOff>9525</xdr:rowOff>
    </xdr:from>
    <xdr:to>
      <xdr:col>10</xdr:col>
      <xdr:colOff>685800</xdr:colOff>
      <xdr:row>74</xdr:row>
      <xdr:rowOff>57150</xdr:rowOff>
    </xdr:to>
    <xdr:sp macro="" textlink="">
      <xdr:nvSpPr>
        <xdr:cNvPr id="1060" name="ComboBox15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74</xdr:row>
      <xdr:rowOff>9525</xdr:rowOff>
    </xdr:from>
    <xdr:to>
      <xdr:col>10</xdr:col>
      <xdr:colOff>685800</xdr:colOff>
      <xdr:row>75</xdr:row>
      <xdr:rowOff>57150</xdr:rowOff>
    </xdr:to>
    <xdr:sp macro="" textlink="">
      <xdr:nvSpPr>
        <xdr:cNvPr id="1061" name="ComboBox16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75</xdr:row>
      <xdr:rowOff>19050</xdr:rowOff>
    </xdr:from>
    <xdr:to>
      <xdr:col>10</xdr:col>
      <xdr:colOff>685800</xdr:colOff>
      <xdr:row>76</xdr:row>
      <xdr:rowOff>66675</xdr:rowOff>
    </xdr:to>
    <xdr:sp macro="" textlink="">
      <xdr:nvSpPr>
        <xdr:cNvPr id="1062" name="ComboBox17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75</xdr:row>
      <xdr:rowOff>180975</xdr:rowOff>
    </xdr:from>
    <xdr:to>
      <xdr:col>10</xdr:col>
      <xdr:colOff>685800</xdr:colOff>
      <xdr:row>77</xdr:row>
      <xdr:rowOff>47625</xdr:rowOff>
    </xdr:to>
    <xdr:sp macro="" textlink="">
      <xdr:nvSpPr>
        <xdr:cNvPr id="1064" name="ComboBox18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76</xdr:row>
      <xdr:rowOff>19050</xdr:rowOff>
    </xdr:from>
    <xdr:to>
      <xdr:col>10</xdr:col>
      <xdr:colOff>685800</xdr:colOff>
      <xdr:row>77</xdr:row>
      <xdr:rowOff>66675</xdr:rowOff>
    </xdr:to>
    <xdr:sp macro="" textlink="">
      <xdr:nvSpPr>
        <xdr:cNvPr id="1065" name="ComboBox19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77</xdr:row>
      <xdr:rowOff>19050</xdr:rowOff>
    </xdr:from>
    <xdr:to>
      <xdr:col>10</xdr:col>
      <xdr:colOff>685800</xdr:colOff>
      <xdr:row>78</xdr:row>
      <xdr:rowOff>76200</xdr:rowOff>
    </xdr:to>
    <xdr:sp macro="" textlink="">
      <xdr:nvSpPr>
        <xdr:cNvPr id="1066" name="ComboBox20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78</xdr:row>
      <xdr:rowOff>28575</xdr:rowOff>
    </xdr:from>
    <xdr:to>
      <xdr:col>10</xdr:col>
      <xdr:colOff>685800</xdr:colOff>
      <xdr:row>79</xdr:row>
      <xdr:rowOff>85725</xdr:rowOff>
    </xdr:to>
    <xdr:sp macro="" textlink="">
      <xdr:nvSpPr>
        <xdr:cNvPr id="1067" name="ComboBox2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79</xdr:row>
      <xdr:rowOff>38100</xdr:rowOff>
    </xdr:from>
    <xdr:to>
      <xdr:col>10</xdr:col>
      <xdr:colOff>685800</xdr:colOff>
      <xdr:row>80</xdr:row>
      <xdr:rowOff>85725</xdr:rowOff>
    </xdr:to>
    <xdr:sp macro="" textlink="">
      <xdr:nvSpPr>
        <xdr:cNvPr id="1068" name="ComboBox2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80</xdr:row>
      <xdr:rowOff>19050</xdr:rowOff>
    </xdr:from>
    <xdr:to>
      <xdr:col>10</xdr:col>
      <xdr:colOff>685800</xdr:colOff>
      <xdr:row>81</xdr:row>
      <xdr:rowOff>76200</xdr:rowOff>
    </xdr:to>
    <xdr:sp macro="" textlink="">
      <xdr:nvSpPr>
        <xdr:cNvPr id="1069" name="ComboBox23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81</xdr:row>
      <xdr:rowOff>38100</xdr:rowOff>
    </xdr:from>
    <xdr:to>
      <xdr:col>10</xdr:col>
      <xdr:colOff>685800</xdr:colOff>
      <xdr:row>82</xdr:row>
      <xdr:rowOff>85725</xdr:rowOff>
    </xdr:to>
    <xdr:sp macro="" textlink="">
      <xdr:nvSpPr>
        <xdr:cNvPr id="1070" name="ComboBox24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82</xdr:row>
      <xdr:rowOff>28575</xdr:rowOff>
    </xdr:from>
    <xdr:to>
      <xdr:col>10</xdr:col>
      <xdr:colOff>685800</xdr:colOff>
      <xdr:row>83</xdr:row>
      <xdr:rowOff>66675</xdr:rowOff>
    </xdr:to>
    <xdr:sp macro="" textlink="">
      <xdr:nvSpPr>
        <xdr:cNvPr id="1071" name="ComboBox25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83</xdr:row>
      <xdr:rowOff>38100</xdr:rowOff>
    </xdr:from>
    <xdr:to>
      <xdr:col>10</xdr:col>
      <xdr:colOff>685800</xdr:colOff>
      <xdr:row>84</xdr:row>
      <xdr:rowOff>85725</xdr:rowOff>
    </xdr:to>
    <xdr:sp macro="" textlink="">
      <xdr:nvSpPr>
        <xdr:cNvPr id="1072" name="ComboBox2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85</xdr:row>
      <xdr:rowOff>19050</xdr:rowOff>
    </xdr:from>
    <xdr:to>
      <xdr:col>10</xdr:col>
      <xdr:colOff>685800</xdr:colOff>
      <xdr:row>86</xdr:row>
      <xdr:rowOff>66675</xdr:rowOff>
    </xdr:to>
    <xdr:sp macro="" textlink="">
      <xdr:nvSpPr>
        <xdr:cNvPr id="1075" name="ComboBox29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86</xdr:row>
      <xdr:rowOff>38100</xdr:rowOff>
    </xdr:from>
    <xdr:to>
      <xdr:col>10</xdr:col>
      <xdr:colOff>685800</xdr:colOff>
      <xdr:row>87</xdr:row>
      <xdr:rowOff>85725</xdr:rowOff>
    </xdr:to>
    <xdr:sp macro="" textlink="">
      <xdr:nvSpPr>
        <xdr:cNvPr id="1076" name="ComboBox30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87</xdr:row>
      <xdr:rowOff>47625</xdr:rowOff>
    </xdr:from>
    <xdr:to>
      <xdr:col>10</xdr:col>
      <xdr:colOff>685800</xdr:colOff>
      <xdr:row>88</xdr:row>
      <xdr:rowOff>95250</xdr:rowOff>
    </xdr:to>
    <xdr:sp macro="" textlink="">
      <xdr:nvSpPr>
        <xdr:cNvPr id="1077" name="ComboBox31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90</xdr:row>
      <xdr:rowOff>76200</xdr:rowOff>
    </xdr:from>
    <xdr:to>
      <xdr:col>10</xdr:col>
      <xdr:colOff>685800</xdr:colOff>
      <xdr:row>91</xdr:row>
      <xdr:rowOff>123825</xdr:rowOff>
    </xdr:to>
    <xdr:sp macro="" textlink="">
      <xdr:nvSpPr>
        <xdr:cNvPr id="1081" name="ComboBox35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91</xdr:row>
      <xdr:rowOff>76200</xdr:rowOff>
    </xdr:from>
    <xdr:to>
      <xdr:col>10</xdr:col>
      <xdr:colOff>685800</xdr:colOff>
      <xdr:row>92</xdr:row>
      <xdr:rowOff>123825</xdr:rowOff>
    </xdr:to>
    <xdr:sp macro="" textlink="">
      <xdr:nvSpPr>
        <xdr:cNvPr id="1082" name="ComboBox36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92</xdr:row>
      <xdr:rowOff>76200</xdr:rowOff>
    </xdr:from>
    <xdr:to>
      <xdr:col>10</xdr:col>
      <xdr:colOff>685800</xdr:colOff>
      <xdr:row>93</xdr:row>
      <xdr:rowOff>123825</xdr:rowOff>
    </xdr:to>
    <xdr:sp macro="" textlink="">
      <xdr:nvSpPr>
        <xdr:cNvPr id="1083" name="ComboBox37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92</xdr:row>
      <xdr:rowOff>76200</xdr:rowOff>
    </xdr:from>
    <xdr:to>
      <xdr:col>10</xdr:col>
      <xdr:colOff>685800</xdr:colOff>
      <xdr:row>93</xdr:row>
      <xdr:rowOff>123825</xdr:rowOff>
    </xdr:to>
    <xdr:sp macro="" textlink="">
      <xdr:nvSpPr>
        <xdr:cNvPr id="1084" name="ComboBox38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93</xdr:row>
      <xdr:rowOff>85725</xdr:rowOff>
    </xdr:from>
    <xdr:to>
      <xdr:col>10</xdr:col>
      <xdr:colOff>685800</xdr:colOff>
      <xdr:row>94</xdr:row>
      <xdr:rowOff>133350</xdr:rowOff>
    </xdr:to>
    <xdr:sp macro="" textlink="">
      <xdr:nvSpPr>
        <xdr:cNvPr id="1086" name="ComboBox40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94</xdr:row>
      <xdr:rowOff>85725</xdr:rowOff>
    </xdr:from>
    <xdr:to>
      <xdr:col>10</xdr:col>
      <xdr:colOff>685800</xdr:colOff>
      <xdr:row>95</xdr:row>
      <xdr:rowOff>133350</xdr:rowOff>
    </xdr:to>
    <xdr:sp macro="" textlink="">
      <xdr:nvSpPr>
        <xdr:cNvPr id="1088" name="ComboBox42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95</xdr:row>
      <xdr:rowOff>95250</xdr:rowOff>
    </xdr:from>
    <xdr:to>
      <xdr:col>10</xdr:col>
      <xdr:colOff>685800</xdr:colOff>
      <xdr:row>96</xdr:row>
      <xdr:rowOff>142875</xdr:rowOff>
    </xdr:to>
    <xdr:sp macro="" textlink="">
      <xdr:nvSpPr>
        <xdr:cNvPr id="1089" name="ComboBox43" hidden="1">
          <a:extLst>
            <a:ext uri="{63B3BB69-23CF-44E3-9099-C40C66FF867C}">
              <a14:compatExt xmlns:a14="http://schemas.microsoft.com/office/drawing/2010/main" spid="_x0000_s1089"/>
            </a:ex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96</xdr:row>
      <xdr:rowOff>104775</xdr:rowOff>
    </xdr:from>
    <xdr:to>
      <xdr:col>10</xdr:col>
      <xdr:colOff>685800</xdr:colOff>
      <xdr:row>97</xdr:row>
      <xdr:rowOff>152400</xdr:rowOff>
    </xdr:to>
    <xdr:sp macro="" textlink="">
      <xdr:nvSpPr>
        <xdr:cNvPr id="1090" name="ComboBox44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97</xdr:row>
      <xdr:rowOff>114300</xdr:rowOff>
    </xdr:from>
    <xdr:to>
      <xdr:col>10</xdr:col>
      <xdr:colOff>685800</xdr:colOff>
      <xdr:row>98</xdr:row>
      <xdr:rowOff>161925</xdr:rowOff>
    </xdr:to>
    <xdr:sp macro="" textlink="">
      <xdr:nvSpPr>
        <xdr:cNvPr id="1091" name="ComboBox45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98</xdr:row>
      <xdr:rowOff>133350</xdr:rowOff>
    </xdr:from>
    <xdr:to>
      <xdr:col>10</xdr:col>
      <xdr:colOff>685800</xdr:colOff>
      <xdr:row>99</xdr:row>
      <xdr:rowOff>180975</xdr:rowOff>
    </xdr:to>
    <xdr:sp macro="" textlink="">
      <xdr:nvSpPr>
        <xdr:cNvPr id="1092" name="ComboBox46" hidden="1">
          <a:extLst>
            <a:ext uri="{63B3BB69-23CF-44E3-9099-C40C66FF867C}">
              <a14:compatExt xmlns:a14="http://schemas.microsoft.com/office/drawing/2010/main" spid="_x0000_s1092"/>
            </a:ex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99</xdr:row>
      <xdr:rowOff>123825</xdr:rowOff>
    </xdr:from>
    <xdr:to>
      <xdr:col>10</xdr:col>
      <xdr:colOff>685800</xdr:colOff>
      <xdr:row>100</xdr:row>
      <xdr:rowOff>171450</xdr:rowOff>
    </xdr:to>
    <xdr:sp macro="" textlink="">
      <xdr:nvSpPr>
        <xdr:cNvPr id="1093" name="ComboBox47" hidden="1">
          <a:extLst>
            <a:ext uri="{63B3BB69-23CF-44E3-9099-C40C66FF867C}">
              <a14:compatExt xmlns:a14="http://schemas.microsoft.com/office/drawing/2010/main" spid="_x0000_s1093"/>
            </a:ex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100</xdr:row>
      <xdr:rowOff>142875</xdr:rowOff>
    </xdr:from>
    <xdr:to>
      <xdr:col>10</xdr:col>
      <xdr:colOff>685800</xdr:colOff>
      <xdr:row>101</xdr:row>
      <xdr:rowOff>180975</xdr:rowOff>
    </xdr:to>
    <xdr:sp macro="" textlink="">
      <xdr:nvSpPr>
        <xdr:cNvPr id="1094" name="ComboBox4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101</xdr:row>
      <xdr:rowOff>152400</xdr:rowOff>
    </xdr:from>
    <xdr:to>
      <xdr:col>10</xdr:col>
      <xdr:colOff>685800</xdr:colOff>
      <xdr:row>103</xdr:row>
      <xdr:rowOff>0</xdr:rowOff>
    </xdr:to>
    <xdr:sp macro="" textlink="">
      <xdr:nvSpPr>
        <xdr:cNvPr id="1095" name="ComboBox49" hidden="1">
          <a:extLst>
            <a:ext uri="{63B3BB69-23CF-44E3-9099-C40C66FF867C}">
              <a14:compatExt xmlns:a14="http://schemas.microsoft.com/office/drawing/2010/main" spid="_x0000_s1095"/>
            </a:ex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102</xdr:row>
      <xdr:rowOff>152400</xdr:rowOff>
    </xdr:from>
    <xdr:to>
      <xdr:col>10</xdr:col>
      <xdr:colOff>685800</xdr:colOff>
      <xdr:row>104</xdr:row>
      <xdr:rowOff>9525</xdr:rowOff>
    </xdr:to>
    <xdr:sp macro="" textlink="">
      <xdr:nvSpPr>
        <xdr:cNvPr id="1096" name="ComboBox50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103</xdr:row>
      <xdr:rowOff>152400</xdr:rowOff>
    </xdr:from>
    <xdr:to>
      <xdr:col>10</xdr:col>
      <xdr:colOff>685800</xdr:colOff>
      <xdr:row>105</xdr:row>
      <xdr:rowOff>9525</xdr:rowOff>
    </xdr:to>
    <xdr:sp macro="" textlink="">
      <xdr:nvSpPr>
        <xdr:cNvPr id="1097" name="ComboBox51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104</xdr:row>
      <xdr:rowOff>171450</xdr:rowOff>
    </xdr:from>
    <xdr:to>
      <xdr:col>10</xdr:col>
      <xdr:colOff>685800</xdr:colOff>
      <xdr:row>110</xdr:row>
      <xdr:rowOff>76200</xdr:rowOff>
    </xdr:to>
    <xdr:sp macro="" textlink="">
      <xdr:nvSpPr>
        <xdr:cNvPr id="1098" name="ComboBox52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110</xdr:row>
      <xdr:rowOff>28575</xdr:rowOff>
    </xdr:from>
    <xdr:to>
      <xdr:col>10</xdr:col>
      <xdr:colOff>685800</xdr:colOff>
      <xdr:row>111</xdr:row>
      <xdr:rowOff>76200</xdr:rowOff>
    </xdr:to>
    <xdr:sp macro="" textlink="">
      <xdr:nvSpPr>
        <xdr:cNvPr id="1099" name="ComboBox53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111</xdr:row>
      <xdr:rowOff>38100</xdr:rowOff>
    </xdr:from>
    <xdr:to>
      <xdr:col>10</xdr:col>
      <xdr:colOff>685800</xdr:colOff>
      <xdr:row>112</xdr:row>
      <xdr:rowOff>85725</xdr:rowOff>
    </xdr:to>
    <xdr:sp macro="" textlink="">
      <xdr:nvSpPr>
        <xdr:cNvPr id="1100" name="ComboBox54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112</xdr:row>
      <xdr:rowOff>38100</xdr:rowOff>
    </xdr:from>
    <xdr:to>
      <xdr:col>10</xdr:col>
      <xdr:colOff>685800</xdr:colOff>
      <xdr:row>113</xdr:row>
      <xdr:rowOff>85725</xdr:rowOff>
    </xdr:to>
    <xdr:sp macro="" textlink="">
      <xdr:nvSpPr>
        <xdr:cNvPr id="1101" name="ComboBox55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113</xdr:row>
      <xdr:rowOff>47625</xdr:rowOff>
    </xdr:from>
    <xdr:to>
      <xdr:col>10</xdr:col>
      <xdr:colOff>685800</xdr:colOff>
      <xdr:row>114</xdr:row>
      <xdr:rowOff>95250</xdr:rowOff>
    </xdr:to>
    <xdr:sp macro="" textlink="">
      <xdr:nvSpPr>
        <xdr:cNvPr id="1102" name="ComboBox56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113</xdr:row>
      <xdr:rowOff>133350</xdr:rowOff>
    </xdr:from>
    <xdr:to>
      <xdr:col>10</xdr:col>
      <xdr:colOff>685800</xdr:colOff>
      <xdr:row>114</xdr:row>
      <xdr:rowOff>180975</xdr:rowOff>
    </xdr:to>
    <xdr:sp macro="" textlink="">
      <xdr:nvSpPr>
        <xdr:cNvPr id="1103" name="ComboBox57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sp macro="" textlink="">
      <xdr:nvSpPr>
        <xdr:cNvPr id="1104" name="ComboBox58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sp macro="" textlink="">
      <xdr:nvSpPr>
        <xdr:cNvPr id="1105" name="ComboBox59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sp macro="" textlink="">
      <xdr:nvSpPr>
        <xdr:cNvPr id="1106" name="ComboBox60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114</xdr:row>
      <xdr:rowOff>28575</xdr:rowOff>
    </xdr:from>
    <xdr:to>
      <xdr:col>10</xdr:col>
      <xdr:colOff>685800</xdr:colOff>
      <xdr:row>115</xdr:row>
      <xdr:rowOff>76200</xdr:rowOff>
    </xdr:to>
    <xdr:sp macro="" textlink="">
      <xdr:nvSpPr>
        <xdr:cNvPr id="1107" name="ComboBox61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115</xdr:row>
      <xdr:rowOff>19050</xdr:rowOff>
    </xdr:from>
    <xdr:to>
      <xdr:col>10</xdr:col>
      <xdr:colOff>685800</xdr:colOff>
      <xdr:row>116</xdr:row>
      <xdr:rowOff>66675</xdr:rowOff>
    </xdr:to>
    <xdr:sp macro="" textlink="">
      <xdr:nvSpPr>
        <xdr:cNvPr id="1108" name="ComboBox62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116</xdr:row>
      <xdr:rowOff>28575</xdr:rowOff>
    </xdr:from>
    <xdr:to>
      <xdr:col>10</xdr:col>
      <xdr:colOff>685800</xdr:colOff>
      <xdr:row>117</xdr:row>
      <xdr:rowOff>76200</xdr:rowOff>
    </xdr:to>
    <xdr:sp macro="" textlink="">
      <xdr:nvSpPr>
        <xdr:cNvPr id="1109" name="ComboBox63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117</xdr:row>
      <xdr:rowOff>38100</xdr:rowOff>
    </xdr:from>
    <xdr:to>
      <xdr:col>10</xdr:col>
      <xdr:colOff>685800</xdr:colOff>
      <xdr:row>118</xdr:row>
      <xdr:rowOff>85725</xdr:rowOff>
    </xdr:to>
    <xdr:sp macro="" textlink="">
      <xdr:nvSpPr>
        <xdr:cNvPr id="1110" name="ComboBox64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118</xdr:row>
      <xdr:rowOff>38100</xdr:rowOff>
    </xdr:from>
    <xdr:to>
      <xdr:col>10</xdr:col>
      <xdr:colOff>685800</xdr:colOff>
      <xdr:row>119</xdr:row>
      <xdr:rowOff>85725</xdr:rowOff>
    </xdr:to>
    <xdr:sp macro="" textlink="">
      <xdr:nvSpPr>
        <xdr:cNvPr id="1111" name="ComboBox65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119</xdr:row>
      <xdr:rowOff>66675</xdr:rowOff>
    </xdr:from>
    <xdr:to>
      <xdr:col>10</xdr:col>
      <xdr:colOff>685800</xdr:colOff>
      <xdr:row>120</xdr:row>
      <xdr:rowOff>104775</xdr:rowOff>
    </xdr:to>
    <xdr:sp macro="" textlink="">
      <xdr:nvSpPr>
        <xdr:cNvPr id="1112" name="ComboBox66" hidden="1">
          <a:extLst>
            <a:ext uri="{63B3BB69-23CF-44E3-9099-C40C66FF867C}">
              <a14:compatExt xmlns:a14="http://schemas.microsoft.com/office/drawing/2010/main" spid="_x0000_s1112"/>
            </a:ex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120</xdr:row>
      <xdr:rowOff>66675</xdr:rowOff>
    </xdr:from>
    <xdr:to>
      <xdr:col>10</xdr:col>
      <xdr:colOff>685800</xdr:colOff>
      <xdr:row>121</xdr:row>
      <xdr:rowOff>104775</xdr:rowOff>
    </xdr:to>
    <xdr:sp macro="" textlink="">
      <xdr:nvSpPr>
        <xdr:cNvPr id="1113" name="ComboBox67" hidden="1">
          <a:extLst>
            <a:ext uri="{63B3BB69-23CF-44E3-9099-C40C66FF867C}">
              <a14:compatExt xmlns:a14="http://schemas.microsoft.com/office/drawing/2010/main" spid="_x0000_s1113"/>
            </a:ex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121</xdr:row>
      <xdr:rowOff>76200</xdr:rowOff>
    </xdr:from>
    <xdr:to>
      <xdr:col>10</xdr:col>
      <xdr:colOff>685800</xdr:colOff>
      <xdr:row>122</xdr:row>
      <xdr:rowOff>123825</xdr:rowOff>
    </xdr:to>
    <xdr:sp macro="" textlink="">
      <xdr:nvSpPr>
        <xdr:cNvPr id="1114" name="ComboBox68" hidden="1">
          <a:extLst>
            <a:ext uri="{63B3BB69-23CF-44E3-9099-C40C66FF867C}">
              <a14:compatExt xmlns:a14="http://schemas.microsoft.com/office/drawing/2010/main" spid="_x0000_s1114"/>
            </a:ex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122</xdr:row>
      <xdr:rowOff>76200</xdr:rowOff>
    </xdr:from>
    <xdr:to>
      <xdr:col>10</xdr:col>
      <xdr:colOff>685800</xdr:colOff>
      <xdr:row>123</xdr:row>
      <xdr:rowOff>123825</xdr:rowOff>
    </xdr:to>
    <xdr:sp macro="" textlink="">
      <xdr:nvSpPr>
        <xdr:cNvPr id="1115" name="ComboBox69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123</xdr:row>
      <xdr:rowOff>85725</xdr:rowOff>
    </xdr:from>
    <xdr:to>
      <xdr:col>10</xdr:col>
      <xdr:colOff>685800</xdr:colOff>
      <xdr:row>124</xdr:row>
      <xdr:rowOff>133350</xdr:rowOff>
    </xdr:to>
    <xdr:sp macro="" textlink="">
      <xdr:nvSpPr>
        <xdr:cNvPr id="1116" name="ComboBox70" hidden="1">
          <a:extLst>
            <a:ext uri="{63B3BB69-23CF-44E3-9099-C40C66FF867C}">
              <a14:compatExt xmlns:a14="http://schemas.microsoft.com/office/drawing/2010/main" spid="_x0000_s1116"/>
            </a:ex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124</xdr:row>
      <xdr:rowOff>95250</xdr:rowOff>
    </xdr:from>
    <xdr:to>
      <xdr:col>10</xdr:col>
      <xdr:colOff>685800</xdr:colOff>
      <xdr:row>125</xdr:row>
      <xdr:rowOff>142875</xdr:rowOff>
    </xdr:to>
    <xdr:sp macro="" textlink="">
      <xdr:nvSpPr>
        <xdr:cNvPr id="1117" name="ComboBox71" hidden="1">
          <a:extLst>
            <a:ext uri="{63B3BB69-23CF-44E3-9099-C40C66FF867C}">
              <a14:compatExt xmlns:a14="http://schemas.microsoft.com/office/drawing/2010/main" spid="_x0000_s1117"/>
            </a:ex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125</xdr:row>
      <xdr:rowOff>104775</xdr:rowOff>
    </xdr:from>
    <xdr:to>
      <xdr:col>10</xdr:col>
      <xdr:colOff>685800</xdr:colOff>
      <xdr:row>126</xdr:row>
      <xdr:rowOff>152400</xdr:rowOff>
    </xdr:to>
    <xdr:sp macro="" textlink="">
      <xdr:nvSpPr>
        <xdr:cNvPr id="1118" name="ComboBox72" hidden="1">
          <a:extLst>
            <a:ext uri="{63B3BB69-23CF-44E3-9099-C40C66FF867C}">
              <a14:compatExt xmlns:a14="http://schemas.microsoft.com/office/drawing/2010/main" spid="_x0000_s1118"/>
            </a:ex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126</xdr:row>
      <xdr:rowOff>104775</xdr:rowOff>
    </xdr:from>
    <xdr:to>
      <xdr:col>10</xdr:col>
      <xdr:colOff>685800</xdr:colOff>
      <xdr:row>127</xdr:row>
      <xdr:rowOff>152400</xdr:rowOff>
    </xdr:to>
    <xdr:sp macro="" textlink="">
      <xdr:nvSpPr>
        <xdr:cNvPr id="1119" name="ComboBox73" hidden="1">
          <a:extLst>
            <a:ext uri="{63B3BB69-23CF-44E3-9099-C40C66FF867C}">
              <a14:compatExt xmlns:a14="http://schemas.microsoft.com/office/drawing/2010/main" spid="_x0000_s1119"/>
            </a:ex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127</xdr:row>
      <xdr:rowOff>114300</xdr:rowOff>
    </xdr:from>
    <xdr:to>
      <xdr:col>10</xdr:col>
      <xdr:colOff>685800</xdr:colOff>
      <xdr:row>128</xdr:row>
      <xdr:rowOff>161925</xdr:rowOff>
    </xdr:to>
    <xdr:sp macro="" textlink="">
      <xdr:nvSpPr>
        <xdr:cNvPr id="1120" name="ComboBox74" hidden="1">
          <a:extLst>
            <a:ext uri="{63B3BB69-23CF-44E3-9099-C40C66FF867C}">
              <a14:compatExt xmlns:a14="http://schemas.microsoft.com/office/drawing/2010/main" spid="_x0000_s1120"/>
            </a:ex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128</xdr:row>
      <xdr:rowOff>123825</xdr:rowOff>
    </xdr:from>
    <xdr:to>
      <xdr:col>10</xdr:col>
      <xdr:colOff>685800</xdr:colOff>
      <xdr:row>129</xdr:row>
      <xdr:rowOff>171450</xdr:rowOff>
    </xdr:to>
    <xdr:sp macro="" textlink="">
      <xdr:nvSpPr>
        <xdr:cNvPr id="1121" name="ComboBox75" hidden="1">
          <a:extLst>
            <a:ext uri="{63B3BB69-23CF-44E3-9099-C40C66FF867C}">
              <a14:compatExt xmlns:a14="http://schemas.microsoft.com/office/drawing/2010/main" spid="_x0000_s1121"/>
            </a:ex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129</xdr:row>
      <xdr:rowOff>123825</xdr:rowOff>
    </xdr:from>
    <xdr:to>
      <xdr:col>10</xdr:col>
      <xdr:colOff>685800</xdr:colOff>
      <xdr:row>130</xdr:row>
      <xdr:rowOff>171450</xdr:rowOff>
    </xdr:to>
    <xdr:sp macro="" textlink="">
      <xdr:nvSpPr>
        <xdr:cNvPr id="1122" name="ComboBox76" hidden="1">
          <a:extLst>
            <a:ext uri="{63B3BB69-23CF-44E3-9099-C40C66FF867C}">
              <a14:compatExt xmlns:a14="http://schemas.microsoft.com/office/drawing/2010/main" spid="_x0000_s1122"/>
            </a:ex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130</xdr:row>
      <xdr:rowOff>133350</xdr:rowOff>
    </xdr:from>
    <xdr:to>
      <xdr:col>10</xdr:col>
      <xdr:colOff>685800</xdr:colOff>
      <xdr:row>131</xdr:row>
      <xdr:rowOff>180975</xdr:rowOff>
    </xdr:to>
    <xdr:sp macro="" textlink="">
      <xdr:nvSpPr>
        <xdr:cNvPr id="1123" name="ComboBox77" hidden="1">
          <a:extLst>
            <a:ext uri="{63B3BB69-23CF-44E3-9099-C40C66FF867C}">
              <a14:compatExt xmlns:a14="http://schemas.microsoft.com/office/drawing/2010/main" spid="_x0000_s1123"/>
            </a:ex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131</xdr:row>
      <xdr:rowOff>142875</xdr:rowOff>
    </xdr:from>
    <xdr:to>
      <xdr:col>10</xdr:col>
      <xdr:colOff>685800</xdr:colOff>
      <xdr:row>133</xdr:row>
      <xdr:rowOff>0</xdr:rowOff>
    </xdr:to>
    <xdr:sp macro="" textlink="">
      <xdr:nvSpPr>
        <xdr:cNvPr id="1124" name="ComboBox78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132</xdr:row>
      <xdr:rowOff>152400</xdr:rowOff>
    </xdr:from>
    <xdr:to>
      <xdr:col>10</xdr:col>
      <xdr:colOff>685800</xdr:colOff>
      <xdr:row>134</xdr:row>
      <xdr:rowOff>9525</xdr:rowOff>
    </xdr:to>
    <xdr:sp macro="" textlink="">
      <xdr:nvSpPr>
        <xdr:cNvPr id="1125" name="ComboBox79" hidden="1">
          <a:extLst>
            <a:ext uri="{63B3BB69-23CF-44E3-9099-C40C66FF867C}">
              <a14:compatExt xmlns:a14="http://schemas.microsoft.com/office/drawing/2010/main" spid="_x0000_s1125"/>
            </a:ex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133</xdr:row>
      <xdr:rowOff>152400</xdr:rowOff>
    </xdr:from>
    <xdr:to>
      <xdr:col>10</xdr:col>
      <xdr:colOff>685800</xdr:colOff>
      <xdr:row>135</xdr:row>
      <xdr:rowOff>9525</xdr:rowOff>
    </xdr:to>
    <xdr:sp macro="" textlink="">
      <xdr:nvSpPr>
        <xdr:cNvPr id="1126" name="ComboBox80" hidden="1">
          <a:extLst>
            <a:ext uri="{63B3BB69-23CF-44E3-9099-C40C66FF867C}">
              <a14:compatExt xmlns:a14="http://schemas.microsoft.com/office/drawing/2010/main" spid="_x0000_s1126"/>
            </a:ex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135</xdr:row>
      <xdr:rowOff>171450</xdr:rowOff>
    </xdr:from>
    <xdr:to>
      <xdr:col>10</xdr:col>
      <xdr:colOff>685800</xdr:colOff>
      <xdr:row>137</xdr:row>
      <xdr:rowOff>28575</xdr:rowOff>
    </xdr:to>
    <xdr:sp macro="" textlink="">
      <xdr:nvSpPr>
        <xdr:cNvPr id="1127" name="ComboBox81" hidden="1">
          <a:extLst>
            <a:ext uri="{63B3BB69-23CF-44E3-9099-C40C66FF867C}">
              <a14:compatExt xmlns:a14="http://schemas.microsoft.com/office/drawing/2010/main" spid="_x0000_s1127"/>
            </a:ex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136</xdr:row>
      <xdr:rowOff>171450</xdr:rowOff>
    </xdr:from>
    <xdr:to>
      <xdr:col>10</xdr:col>
      <xdr:colOff>685800</xdr:colOff>
      <xdr:row>138</xdr:row>
      <xdr:rowOff>28575</xdr:rowOff>
    </xdr:to>
    <xdr:sp macro="" textlink="">
      <xdr:nvSpPr>
        <xdr:cNvPr id="1128" name="ComboBox82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137</xdr:row>
      <xdr:rowOff>190500</xdr:rowOff>
    </xdr:from>
    <xdr:to>
      <xdr:col>10</xdr:col>
      <xdr:colOff>685800</xdr:colOff>
      <xdr:row>139</xdr:row>
      <xdr:rowOff>38100</xdr:rowOff>
    </xdr:to>
    <xdr:sp macro="" textlink="">
      <xdr:nvSpPr>
        <xdr:cNvPr id="1129" name="ComboBox83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141</xdr:row>
      <xdr:rowOff>9525</xdr:rowOff>
    </xdr:from>
    <xdr:to>
      <xdr:col>10</xdr:col>
      <xdr:colOff>685800</xdr:colOff>
      <xdr:row>142</xdr:row>
      <xdr:rowOff>57150</xdr:rowOff>
    </xdr:to>
    <xdr:sp macro="" textlink="">
      <xdr:nvSpPr>
        <xdr:cNvPr id="1130" name="ComboBox84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142</xdr:row>
      <xdr:rowOff>9525</xdr:rowOff>
    </xdr:from>
    <xdr:to>
      <xdr:col>10</xdr:col>
      <xdr:colOff>685800</xdr:colOff>
      <xdr:row>143</xdr:row>
      <xdr:rowOff>57150</xdr:rowOff>
    </xdr:to>
    <xdr:sp macro="" textlink="">
      <xdr:nvSpPr>
        <xdr:cNvPr id="1131" name="ComboBox85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143</xdr:row>
      <xdr:rowOff>19050</xdr:rowOff>
    </xdr:from>
    <xdr:to>
      <xdr:col>10</xdr:col>
      <xdr:colOff>685800</xdr:colOff>
      <xdr:row>144</xdr:row>
      <xdr:rowOff>57150</xdr:rowOff>
    </xdr:to>
    <xdr:sp macro="" textlink="">
      <xdr:nvSpPr>
        <xdr:cNvPr id="1132" name="ComboBox86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144</xdr:row>
      <xdr:rowOff>28575</xdr:rowOff>
    </xdr:from>
    <xdr:to>
      <xdr:col>10</xdr:col>
      <xdr:colOff>685800</xdr:colOff>
      <xdr:row>145</xdr:row>
      <xdr:rowOff>66675</xdr:rowOff>
    </xdr:to>
    <xdr:sp macro="" textlink="">
      <xdr:nvSpPr>
        <xdr:cNvPr id="1133" name="ComboBox87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145</xdr:row>
      <xdr:rowOff>28575</xdr:rowOff>
    </xdr:from>
    <xdr:to>
      <xdr:col>10</xdr:col>
      <xdr:colOff>685800</xdr:colOff>
      <xdr:row>146</xdr:row>
      <xdr:rowOff>76200</xdr:rowOff>
    </xdr:to>
    <xdr:sp macro="" textlink="">
      <xdr:nvSpPr>
        <xdr:cNvPr id="1134" name="ComboBox88" hidden="1">
          <a:extLst>
            <a:ext uri="{63B3BB69-23CF-44E3-9099-C40C66FF867C}">
              <a14:compatExt xmlns:a14="http://schemas.microsoft.com/office/drawing/2010/main" spid="_x0000_s1134"/>
            </a:ex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146</xdr:row>
      <xdr:rowOff>38100</xdr:rowOff>
    </xdr:from>
    <xdr:to>
      <xdr:col>10</xdr:col>
      <xdr:colOff>685800</xdr:colOff>
      <xdr:row>147</xdr:row>
      <xdr:rowOff>95250</xdr:rowOff>
    </xdr:to>
    <xdr:sp macro="" textlink="">
      <xdr:nvSpPr>
        <xdr:cNvPr id="1135" name="ComboBox89" hidden="1">
          <a:extLst>
            <a:ext uri="{63B3BB69-23CF-44E3-9099-C40C66FF867C}">
              <a14:compatExt xmlns:a14="http://schemas.microsoft.com/office/drawing/2010/main" spid="_x0000_s1135"/>
            </a:ex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147</xdr:row>
      <xdr:rowOff>57150</xdr:rowOff>
    </xdr:from>
    <xdr:to>
      <xdr:col>10</xdr:col>
      <xdr:colOff>685800</xdr:colOff>
      <xdr:row>148</xdr:row>
      <xdr:rowOff>104775</xdr:rowOff>
    </xdr:to>
    <xdr:sp macro="" textlink="">
      <xdr:nvSpPr>
        <xdr:cNvPr id="1136" name="ComboBox90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148</xdr:row>
      <xdr:rowOff>66675</xdr:rowOff>
    </xdr:from>
    <xdr:to>
      <xdr:col>10</xdr:col>
      <xdr:colOff>685800</xdr:colOff>
      <xdr:row>149</xdr:row>
      <xdr:rowOff>114300</xdr:rowOff>
    </xdr:to>
    <xdr:sp macro="" textlink="">
      <xdr:nvSpPr>
        <xdr:cNvPr id="1137" name="ComboBox91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149</xdr:row>
      <xdr:rowOff>85725</xdr:rowOff>
    </xdr:from>
    <xdr:to>
      <xdr:col>10</xdr:col>
      <xdr:colOff>685800</xdr:colOff>
      <xdr:row>150</xdr:row>
      <xdr:rowOff>142875</xdr:rowOff>
    </xdr:to>
    <xdr:sp macro="" textlink="">
      <xdr:nvSpPr>
        <xdr:cNvPr id="1138" name="ComboBox92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150</xdr:row>
      <xdr:rowOff>95250</xdr:rowOff>
    </xdr:from>
    <xdr:to>
      <xdr:col>10</xdr:col>
      <xdr:colOff>685800</xdr:colOff>
      <xdr:row>151</xdr:row>
      <xdr:rowOff>152400</xdr:rowOff>
    </xdr:to>
    <xdr:sp macro="" textlink="">
      <xdr:nvSpPr>
        <xdr:cNvPr id="1139" name="ComboBox93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151</xdr:row>
      <xdr:rowOff>133350</xdr:rowOff>
    </xdr:from>
    <xdr:to>
      <xdr:col>10</xdr:col>
      <xdr:colOff>685800</xdr:colOff>
      <xdr:row>153</xdr:row>
      <xdr:rowOff>0</xdr:rowOff>
    </xdr:to>
    <xdr:sp macro="" textlink="">
      <xdr:nvSpPr>
        <xdr:cNvPr id="1140" name="ComboBox94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152</xdr:row>
      <xdr:rowOff>123825</xdr:rowOff>
    </xdr:from>
    <xdr:to>
      <xdr:col>10</xdr:col>
      <xdr:colOff>685800</xdr:colOff>
      <xdr:row>153</xdr:row>
      <xdr:rowOff>171450</xdr:rowOff>
    </xdr:to>
    <xdr:sp macro="" textlink="">
      <xdr:nvSpPr>
        <xdr:cNvPr id="1141" name="ComboBox95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153</xdr:row>
      <xdr:rowOff>123825</xdr:rowOff>
    </xdr:from>
    <xdr:to>
      <xdr:col>10</xdr:col>
      <xdr:colOff>685800</xdr:colOff>
      <xdr:row>155</xdr:row>
      <xdr:rowOff>0</xdr:rowOff>
    </xdr:to>
    <xdr:sp macro="" textlink="">
      <xdr:nvSpPr>
        <xdr:cNvPr id="1142" name="ComboBox96" hidden="1">
          <a:extLst>
            <a:ext uri="{63B3BB69-23CF-44E3-9099-C40C66FF867C}">
              <a14:compatExt xmlns:a14="http://schemas.microsoft.com/office/drawing/2010/main" spid="_x0000_s1142"/>
            </a:ex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154</xdr:row>
      <xdr:rowOff>133350</xdr:rowOff>
    </xdr:from>
    <xdr:to>
      <xdr:col>10</xdr:col>
      <xdr:colOff>685800</xdr:colOff>
      <xdr:row>156</xdr:row>
      <xdr:rowOff>9525</xdr:rowOff>
    </xdr:to>
    <xdr:sp macro="" textlink="">
      <xdr:nvSpPr>
        <xdr:cNvPr id="1143" name="ComboBox97" hidden="1">
          <a:extLst>
            <a:ext uri="{63B3BB69-23CF-44E3-9099-C40C66FF867C}">
              <a14:compatExt xmlns:a14="http://schemas.microsoft.com/office/drawing/2010/main" spid="_x0000_s1143"/>
            </a:ex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156</xdr:row>
      <xdr:rowOff>142875</xdr:rowOff>
    </xdr:from>
    <xdr:to>
      <xdr:col>10</xdr:col>
      <xdr:colOff>685800</xdr:colOff>
      <xdr:row>158</xdr:row>
      <xdr:rowOff>19050</xdr:rowOff>
    </xdr:to>
    <xdr:sp macro="" textlink="">
      <xdr:nvSpPr>
        <xdr:cNvPr id="1144" name="ComboBox98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157</xdr:row>
      <xdr:rowOff>152400</xdr:rowOff>
    </xdr:from>
    <xdr:to>
      <xdr:col>10</xdr:col>
      <xdr:colOff>685800</xdr:colOff>
      <xdr:row>159</xdr:row>
      <xdr:rowOff>19050</xdr:rowOff>
    </xdr:to>
    <xdr:sp macro="" textlink="">
      <xdr:nvSpPr>
        <xdr:cNvPr id="1145" name="ComboBox99" hidden="1">
          <a:extLst>
            <a:ext uri="{63B3BB69-23CF-44E3-9099-C40C66FF867C}">
              <a14:compatExt xmlns:a14="http://schemas.microsoft.com/office/drawing/2010/main" spid="_x0000_s1145"/>
            </a:ex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158</xdr:row>
      <xdr:rowOff>161925</xdr:rowOff>
    </xdr:from>
    <xdr:to>
      <xdr:col>10</xdr:col>
      <xdr:colOff>685800</xdr:colOff>
      <xdr:row>160</xdr:row>
      <xdr:rowOff>38100</xdr:rowOff>
    </xdr:to>
    <xdr:sp macro="" textlink="">
      <xdr:nvSpPr>
        <xdr:cNvPr id="1146" name="ComboBox100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159</xdr:row>
      <xdr:rowOff>171450</xdr:rowOff>
    </xdr:from>
    <xdr:to>
      <xdr:col>10</xdr:col>
      <xdr:colOff>685800</xdr:colOff>
      <xdr:row>161</xdr:row>
      <xdr:rowOff>47625</xdr:rowOff>
    </xdr:to>
    <xdr:sp macro="" textlink="">
      <xdr:nvSpPr>
        <xdr:cNvPr id="1147" name="ComboBox101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160</xdr:row>
      <xdr:rowOff>161925</xdr:rowOff>
    </xdr:from>
    <xdr:to>
      <xdr:col>10</xdr:col>
      <xdr:colOff>685800</xdr:colOff>
      <xdr:row>162</xdr:row>
      <xdr:rowOff>38100</xdr:rowOff>
    </xdr:to>
    <xdr:sp macro="" textlink="">
      <xdr:nvSpPr>
        <xdr:cNvPr id="1148" name="ComboBox102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161</xdr:row>
      <xdr:rowOff>171450</xdr:rowOff>
    </xdr:from>
    <xdr:to>
      <xdr:col>10</xdr:col>
      <xdr:colOff>685800</xdr:colOff>
      <xdr:row>163</xdr:row>
      <xdr:rowOff>38100</xdr:rowOff>
    </xdr:to>
    <xdr:sp macro="" textlink="">
      <xdr:nvSpPr>
        <xdr:cNvPr id="1149" name="ComboBox103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163</xdr:row>
      <xdr:rowOff>0</xdr:rowOff>
    </xdr:from>
    <xdr:to>
      <xdr:col>10</xdr:col>
      <xdr:colOff>685800</xdr:colOff>
      <xdr:row>164</xdr:row>
      <xdr:rowOff>57150</xdr:rowOff>
    </xdr:to>
    <xdr:sp macro="" textlink="">
      <xdr:nvSpPr>
        <xdr:cNvPr id="1150" name="ComboBox104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164</xdr:row>
      <xdr:rowOff>19050</xdr:rowOff>
    </xdr:from>
    <xdr:to>
      <xdr:col>10</xdr:col>
      <xdr:colOff>685800</xdr:colOff>
      <xdr:row>165</xdr:row>
      <xdr:rowOff>76200</xdr:rowOff>
    </xdr:to>
    <xdr:sp macro="" textlink="">
      <xdr:nvSpPr>
        <xdr:cNvPr id="1151" name="ComboBox105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165</xdr:row>
      <xdr:rowOff>19050</xdr:rowOff>
    </xdr:from>
    <xdr:to>
      <xdr:col>10</xdr:col>
      <xdr:colOff>685800</xdr:colOff>
      <xdr:row>166</xdr:row>
      <xdr:rowOff>76200</xdr:rowOff>
    </xdr:to>
    <xdr:sp macro="" textlink="">
      <xdr:nvSpPr>
        <xdr:cNvPr id="1152" name="ComboBox106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166</xdr:row>
      <xdr:rowOff>19050</xdr:rowOff>
    </xdr:from>
    <xdr:to>
      <xdr:col>10</xdr:col>
      <xdr:colOff>685800</xdr:colOff>
      <xdr:row>167</xdr:row>
      <xdr:rowOff>66675</xdr:rowOff>
    </xdr:to>
    <xdr:sp macro="" textlink="">
      <xdr:nvSpPr>
        <xdr:cNvPr id="1153" name="ComboBox107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167</xdr:row>
      <xdr:rowOff>19050</xdr:rowOff>
    </xdr:from>
    <xdr:to>
      <xdr:col>10</xdr:col>
      <xdr:colOff>685800</xdr:colOff>
      <xdr:row>168</xdr:row>
      <xdr:rowOff>76200</xdr:rowOff>
    </xdr:to>
    <xdr:sp macro="" textlink="">
      <xdr:nvSpPr>
        <xdr:cNvPr id="1154" name="ComboBox108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168</xdr:row>
      <xdr:rowOff>28575</xdr:rowOff>
    </xdr:from>
    <xdr:to>
      <xdr:col>10</xdr:col>
      <xdr:colOff>685800</xdr:colOff>
      <xdr:row>169</xdr:row>
      <xdr:rowOff>85725</xdr:rowOff>
    </xdr:to>
    <xdr:sp macro="" textlink="">
      <xdr:nvSpPr>
        <xdr:cNvPr id="1155" name="ComboBox109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169</xdr:row>
      <xdr:rowOff>38100</xdr:rowOff>
    </xdr:from>
    <xdr:to>
      <xdr:col>10</xdr:col>
      <xdr:colOff>685800</xdr:colOff>
      <xdr:row>170</xdr:row>
      <xdr:rowOff>85725</xdr:rowOff>
    </xdr:to>
    <xdr:sp macro="" textlink="">
      <xdr:nvSpPr>
        <xdr:cNvPr id="1156" name="ComboBox110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170</xdr:row>
      <xdr:rowOff>38100</xdr:rowOff>
    </xdr:from>
    <xdr:to>
      <xdr:col>10</xdr:col>
      <xdr:colOff>685800</xdr:colOff>
      <xdr:row>171</xdr:row>
      <xdr:rowOff>85725</xdr:rowOff>
    </xdr:to>
    <xdr:sp macro="" textlink="">
      <xdr:nvSpPr>
        <xdr:cNvPr id="1157" name="ComboBox111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171</xdr:row>
      <xdr:rowOff>47625</xdr:rowOff>
    </xdr:from>
    <xdr:to>
      <xdr:col>10</xdr:col>
      <xdr:colOff>685800</xdr:colOff>
      <xdr:row>172</xdr:row>
      <xdr:rowOff>95250</xdr:rowOff>
    </xdr:to>
    <xdr:sp macro="" textlink="">
      <xdr:nvSpPr>
        <xdr:cNvPr id="1158" name="ComboBox112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172</xdr:row>
      <xdr:rowOff>38100</xdr:rowOff>
    </xdr:from>
    <xdr:to>
      <xdr:col>10</xdr:col>
      <xdr:colOff>685800</xdr:colOff>
      <xdr:row>173</xdr:row>
      <xdr:rowOff>85725</xdr:rowOff>
    </xdr:to>
    <xdr:sp macro="" textlink="">
      <xdr:nvSpPr>
        <xdr:cNvPr id="1159" name="ComboBox113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173</xdr:row>
      <xdr:rowOff>38100</xdr:rowOff>
    </xdr:from>
    <xdr:to>
      <xdr:col>10</xdr:col>
      <xdr:colOff>685800</xdr:colOff>
      <xdr:row>174</xdr:row>
      <xdr:rowOff>85725</xdr:rowOff>
    </xdr:to>
    <xdr:sp macro="" textlink="">
      <xdr:nvSpPr>
        <xdr:cNvPr id="1160" name="ComboBox114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174</xdr:row>
      <xdr:rowOff>28575</xdr:rowOff>
    </xdr:from>
    <xdr:to>
      <xdr:col>10</xdr:col>
      <xdr:colOff>685800</xdr:colOff>
      <xdr:row>175</xdr:row>
      <xdr:rowOff>76200</xdr:rowOff>
    </xdr:to>
    <xdr:sp macro="" textlink="">
      <xdr:nvSpPr>
        <xdr:cNvPr id="1161" name="ComboBox115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175</xdr:row>
      <xdr:rowOff>38100</xdr:rowOff>
    </xdr:from>
    <xdr:to>
      <xdr:col>10</xdr:col>
      <xdr:colOff>685800</xdr:colOff>
      <xdr:row>176</xdr:row>
      <xdr:rowOff>85725</xdr:rowOff>
    </xdr:to>
    <xdr:sp macro="" textlink="">
      <xdr:nvSpPr>
        <xdr:cNvPr id="1162" name="ComboBox116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176</xdr:row>
      <xdr:rowOff>19050</xdr:rowOff>
    </xdr:from>
    <xdr:to>
      <xdr:col>10</xdr:col>
      <xdr:colOff>685800</xdr:colOff>
      <xdr:row>177</xdr:row>
      <xdr:rowOff>66675</xdr:rowOff>
    </xdr:to>
    <xdr:sp macro="" textlink="">
      <xdr:nvSpPr>
        <xdr:cNvPr id="1163" name="ComboBox117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177</xdr:row>
      <xdr:rowOff>28575</xdr:rowOff>
    </xdr:from>
    <xdr:to>
      <xdr:col>10</xdr:col>
      <xdr:colOff>685800</xdr:colOff>
      <xdr:row>178</xdr:row>
      <xdr:rowOff>76200</xdr:rowOff>
    </xdr:to>
    <xdr:sp macro="" textlink="">
      <xdr:nvSpPr>
        <xdr:cNvPr id="1164" name="ComboBox118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178</xdr:row>
      <xdr:rowOff>38100</xdr:rowOff>
    </xdr:from>
    <xdr:to>
      <xdr:col>10</xdr:col>
      <xdr:colOff>685800</xdr:colOff>
      <xdr:row>179</xdr:row>
      <xdr:rowOff>85725</xdr:rowOff>
    </xdr:to>
    <xdr:sp macro="" textlink="">
      <xdr:nvSpPr>
        <xdr:cNvPr id="1165" name="ComboBox119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179</xdr:row>
      <xdr:rowOff>38100</xdr:rowOff>
    </xdr:from>
    <xdr:to>
      <xdr:col>10</xdr:col>
      <xdr:colOff>685800</xdr:colOff>
      <xdr:row>180</xdr:row>
      <xdr:rowOff>85725</xdr:rowOff>
    </xdr:to>
    <xdr:sp macro="" textlink="">
      <xdr:nvSpPr>
        <xdr:cNvPr id="1166" name="ComboBox120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180</xdr:row>
      <xdr:rowOff>47625</xdr:rowOff>
    </xdr:from>
    <xdr:to>
      <xdr:col>10</xdr:col>
      <xdr:colOff>685800</xdr:colOff>
      <xdr:row>181</xdr:row>
      <xdr:rowOff>95250</xdr:rowOff>
    </xdr:to>
    <xdr:sp macro="" textlink="">
      <xdr:nvSpPr>
        <xdr:cNvPr id="1167" name="ComboBox121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181</xdr:row>
      <xdr:rowOff>57150</xdr:rowOff>
    </xdr:from>
    <xdr:to>
      <xdr:col>10</xdr:col>
      <xdr:colOff>685800</xdr:colOff>
      <xdr:row>182</xdr:row>
      <xdr:rowOff>104775</xdr:rowOff>
    </xdr:to>
    <xdr:sp macro="" textlink="">
      <xdr:nvSpPr>
        <xdr:cNvPr id="1168" name="ComboBox122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182</xdr:row>
      <xdr:rowOff>76200</xdr:rowOff>
    </xdr:from>
    <xdr:to>
      <xdr:col>10</xdr:col>
      <xdr:colOff>685800</xdr:colOff>
      <xdr:row>183</xdr:row>
      <xdr:rowOff>114300</xdr:rowOff>
    </xdr:to>
    <xdr:sp macro="" textlink="">
      <xdr:nvSpPr>
        <xdr:cNvPr id="1169" name="ComboBox123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183</xdr:row>
      <xdr:rowOff>76200</xdr:rowOff>
    </xdr:from>
    <xdr:to>
      <xdr:col>10</xdr:col>
      <xdr:colOff>685800</xdr:colOff>
      <xdr:row>184</xdr:row>
      <xdr:rowOff>114300</xdr:rowOff>
    </xdr:to>
    <xdr:sp macro="" textlink="">
      <xdr:nvSpPr>
        <xdr:cNvPr id="1170" name="ComboBox124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184</xdr:row>
      <xdr:rowOff>85725</xdr:rowOff>
    </xdr:from>
    <xdr:to>
      <xdr:col>10</xdr:col>
      <xdr:colOff>685800</xdr:colOff>
      <xdr:row>185</xdr:row>
      <xdr:rowOff>123825</xdr:rowOff>
    </xdr:to>
    <xdr:sp macro="" textlink="">
      <xdr:nvSpPr>
        <xdr:cNvPr id="1171" name="ComboBox125" hidden="1">
          <a:extLst>
            <a:ext uri="{63B3BB69-23CF-44E3-9099-C40C66FF867C}">
              <a14:compatExt xmlns:a14="http://schemas.microsoft.com/office/drawing/2010/main" spid="_x0000_s1171"/>
            </a:ex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185</xdr:row>
      <xdr:rowOff>85725</xdr:rowOff>
    </xdr:from>
    <xdr:to>
      <xdr:col>10</xdr:col>
      <xdr:colOff>685800</xdr:colOff>
      <xdr:row>186</xdr:row>
      <xdr:rowOff>133350</xdr:rowOff>
    </xdr:to>
    <xdr:sp macro="" textlink="">
      <xdr:nvSpPr>
        <xdr:cNvPr id="1172" name="ComboBox126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186</xdr:row>
      <xdr:rowOff>104775</xdr:rowOff>
    </xdr:from>
    <xdr:to>
      <xdr:col>10</xdr:col>
      <xdr:colOff>685800</xdr:colOff>
      <xdr:row>187</xdr:row>
      <xdr:rowOff>152400</xdr:rowOff>
    </xdr:to>
    <xdr:sp macro="" textlink="">
      <xdr:nvSpPr>
        <xdr:cNvPr id="1173" name="ComboBox127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187</xdr:row>
      <xdr:rowOff>104775</xdr:rowOff>
    </xdr:from>
    <xdr:to>
      <xdr:col>10</xdr:col>
      <xdr:colOff>685800</xdr:colOff>
      <xdr:row>188</xdr:row>
      <xdr:rowOff>152400</xdr:rowOff>
    </xdr:to>
    <xdr:sp macro="" textlink="">
      <xdr:nvSpPr>
        <xdr:cNvPr id="1174" name="ComboBox128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188</xdr:row>
      <xdr:rowOff>114300</xdr:rowOff>
    </xdr:from>
    <xdr:to>
      <xdr:col>10</xdr:col>
      <xdr:colOff>685800</xdr:colOff>
      <xdr:row>189</xdr:row>
      <xdr:rowOff>161925</xdr:rowOff>
    </xdr:to>
    <xdr:sp macro="" textlink="">
      <xdr:nvSpPr>
        <xdr:cNvPr id="1175" name="ComboBox129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189</xdr:row>
      <xdr:rowOff>114300</xdr:rowOff>
    </xdr:from>
    <xdr:to>
      <xdr:col>10</xdr:col>
      <xdr:colOff>685800</xdr:colOff>
      <xdr:row>190</xdr:row>
      <xdr:rowOff>161925</xdr:rowOff>
    </xdr:to>
    <xdr:sp macro="" textlink="">
      <xdr:nvSpPr>
        <xdr:cNvPr id="1176" name="ComboBox130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190</xdr:row>
      <xdr:rowOff>123825</xdr:rowOff>
    </xdr:from>
    <xdr:to>
      <xdr:col>10</xdr:col>
      <xdr:colOff>685800</xdr:colOff>
      <xdr:row>191</xdr:row>
      <xdr:rowOff>171450</xdr:rowOff>
    </xdr:to>
    <xdr:sp macro="" textlink="">
      <xdr:nvSpPr>
        <xdr:cNvPr id="1177" name="ComboBox131" hidden="1">
          <a:extLst>
            <a:ext uri="{63B3BB69-23CF-44E3-9099-C40C66FF867C}">
              <a14:compatExt xmlns:a14="http://schemas.microsoft.com/office/drawing/2010/main" spid="_x0000_s1177"/>
            </a:ex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191</xdr:row>
      <xdr:rowOff>133350</xdr:rowOff>
    </xdr:from>
    <xdr:to>
      <xdr:col>10</xdr:col>
      <xdr:colOff>685800</xdr:colOff>
      <xdr:row>192</xdr:row>
      <xdr:rowOff>180975</xdr:rowOff>
    </xdr:to>
    <xdr:sp macro="" textlink="">
      <xdr:nvSpPr>
        <xdr:cNvPr id="1178" name="ComboBox132" hidden="1">
          <a:extLst>
            <a:ext uri="{63B3BB69-23CF-44E3-9099-C40C66FF867C}">
              <a14:compatExt xmlns:a14="http://schemas.microsoft.com/office/drawing/2010/main" spid="_x0000_s1178"/>
            </a:ex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192</xdr:row>
      <xdr:rowOff>142875</xdr:rowOff>
    </xdr:from>
    <xdr:to>
      <xdr:col>10</xdr:col>
      <xdr:colOff>685800</xdr:colOff>
      <xdr:row>194</xdr:row>
      <xdr:rowOff>0</xdr:rowOff>
    </xdr:to>
    <xdr:sp macro="" textlink="">
      <xdr:nvSpPr>
        <xdr:cNvPr id="1179" name="ComboBox133" hidden="1">
          <a:extLst>
            <a:ext uri="{63B3BB69-23CF-44E3-9099-C40C66FF867C}">
              <a14:compatExt xmlns:a14="http://schemas.microsoft.com/office/drawing/2010/main" spid="_x0000_s1179"/>
            </a:ex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193</xdr:row>
      <xdr:rowOff>152400</xdr:rowOff>
    </xdr:from>
    <xdr:to>
      <xdr:col>10</xdr:col>
      <xdr:colOff>685800</xdr:colOff>
      <xdr:row>195</xdr:row>
      <xdr:rowOff>9525</xdr:rowOff>
    </xdr:to>
    <xdr:sp macro="" textlink="">
      <xdr:nvSpPr>
        <xdr:cNvPr id="1180" name="ComboBox134" hidden="1">
          <a:extLst>
            <a:ext uri="{63B3BB69-23CF-44E3-9099-C40C66FF867C}">
              <a14:compatExt xmlns:a14="http://schemas.microsoft.com/office/drawing/2010/main" spid="_x0000_s1180"/>
            </a:ex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194</xdr:row>
      <xdr:rowOff>152400</xdr:rowOff>
    </xdr:from>
    <xdr:to>
      <xdr:col>10</xdr:col>
      <xdr:colOff>685800</xdr:colOff>
      <xdr:row>196</xdr:row>
      <xdr:rowOff>9525</xdr:rowOff>
    </xdr:to>
    <xdr:sp macro="" textlink="">
      <xdr:nvSpPr>
        <xdr:cNvPr id="1181" name="ComboBox135" hidden="1">
          <a:extLst>
            <a:ext uri="{63B3BB69-23CF-44E3-9099-C40C66FF867C}">
              <a14:compatExt xmlns:a14="http://schemas.microsoft.com/office/drawing/2010/main" spid="_x0000_s1181"/>
            </a:ex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195</xdr:row>
      <xdr:rowOff>161925</xdr:rowOff>
    </xdr:from>
    <xdr:to>
      <xdr:col>10</xdr:col>
      <xdr:colOff>685800</xdr:colOff>
      <xdr:row>197</xdr:row>
      <xdr:rowOff>19050</xdr:rowOff>
    </xdr:to>
    <xdr:sp macro="" textlink="">
      <xdr:nvSpPr>
        <xdr:cNvPr id="1182" name="ComboBox136" hidden="1">
          <a:extLst>
            <a:ext uri="{63B3BB69-23CF-44E3-9099-C40C66FF867C}">
              <a14:compatExt xmlns:a14="http://schemas.microsoft.com/office/drawing/2010/main" spid="_x0000_s1182"/>
            </a:ex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196</xdr:row>
      <xdr:rowOff>171450</xdr:rowOff>
    </xdr:from>
    <xdr:to>
      <xdr:col>10</xdr:col>
      <xdr:colOff>685800</xdr:colOff>
      <xdr:row>198</xdr:row>
      <xdr:rowOff>28575</xdr:rowOff>
    </xdr:to>
    <xdr:sp macro="" textlink="">
      <xdr:nvSpPr>
        <xdr:cNvPr id="1183" name="ComboBox137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197</xdr:row>
      <xdr:rowOff>180975</xdr:rowOff>
    </xdr:from>
    <xdr:to>
      <xdr:col>10</xdr:col>
      <xdr:colOff>685800</xdr:colOff>
      <xdr:row>199</xdr:row>
      <xdr:rowOff>28575</xdr:rowOff>
    </xdr:to>
    <xdr:sp macro="" textlink="">
      <xdr:nvSpPr>
        <xdr:cNvPr id="1184" name="ComboBox138" hidden="1">
          <a:extLst>
            <a:ext uri="{63B3BB69-23CF-44E3-9099-C40C66FF867C}">
              <a14:compatExt xmlns:a14="http://schemas.microsoft.com/office/drawing/2010/main" spid="_x0000_s1184"/>
            </a:ex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201</xdr:row>
      <xdr:rowOff>9525</xdr:rowOff>
    </xdr:from>
    <xdr:to>
      <xdr:col>10</xdr:col>
      <xdr:colOff>685800</xdr:colOff>
      <xdr:row>202</xdr:row>
      <xdr:rowOff>57150</xdr:rowOff>
    </xdr:to>
    <xdr:sp macro="" textlink="">
      <xdr:nvSpPr>
        <xdr:cNvPr id="1185" name="ComboBox139" hidden="1">
          <a:extLst>
            <a:ext uri="{63B3BB69-23CF-44E3-9099-C40C66FF867C}">
              <a14:compatExt xmlns:a14="http://schemas.microsoft.com/office/drawing/2010/main" spid="_x0000_s1185"/>
            </a:ex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202</xdr:row>
      <xdr:rowOff>9525</xdr:rowOff>
    </xdr:from>
    <xdr:to>
      <xdr:col>10</xdr:col>
      <xdr:colOff>685800</xdr:colOff>
      <xdr:row>203</xdr:row>
      <xdr:rowOff>57150</xdr:rowOff>
    </xdr:to>
    <xdr:sp macro="" textlink="">
      <xdr:nvSpPr>
        <xdr:cNvPr id="1186" name="ComboBox140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203</xdr:row>
      <xdr:rowOff>19050</xdr:rowOff>
    </xdr:from>
    <xdr:to>
      <xdr:col>10</xdr:col>
      <xdr:colOff>685800</xdr:colOff>
      <xdr:row>204</xdr:row>
      <xdr:rowOff>66675</xdr:rowOff>
    </xdr:to>
    <xdr:sp macro="" textlink="">
      <xdr:nvSpPr>
        <xdr:cNvPr id="1187" name="ComboBox141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204</xdr:row>
      <xdr:rowOff>28575</xdr:rowOff>
    </xdr:from>
    <xdr:to>
      <xdr:col>10</xdr:col>
      <xdr:colOff>685800</xdr:colOff>
      <xdr:row>205</xdr:row>
      <xdr:rowOff>66675</xdr:rowOff>
    </xdr:to>
    <xdr:sp macro="" textlink="">
      <xdr:nvSpPr>
        <xdr:cNvPr id="1188" name="ComboBox142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sp macro="" textlink="">
      <xdr:nvSpPr>
        <xdr:cNvPr id="1189" name="ComboBox143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sp macro="" textlink="">
      <xdr:nvSpPr>
        <xdr:cNvPr id="1190" name="ComboBox144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207</xdr:row>
      <xdr:rowOff>66675</xdr:rowOff>
    </xdr:from>
    <xdr:to>
      <xdr:col>10</xdr:col>
      <xdr:colOff>685800</xdr:colOff>
      <xdr:row>208</xdr:row>
      <xdr:rowOff>114300</xdr:rowOff>
    </xdr:to>
    <xdr:sp macro="" textlink="">
      <xdr:nvSpPr>
        <xdr:cNvPr id="1191" name="ComboBox145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208</xdr:row>
      <xdr:rowOff>57150</xdr:rowOff>
    </xdr:from>
    <xdr:to>
      <xdr:col>10</xdr:col>
      <xdr:colOff>685800</xdr:colOff>
      <xdr:row>209</xdr:row>
      <xdr:rowOff>104775</xdr:rowOff>
    </xdr:to>
    <xdr:sp macro="" textlink="">
      <xdr:nvSpPr>
        <xdr:cNvPr id="1192" name="ComboBox146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123825</xdr:rowOff>
    </xdr:to>
    <xdr:sp macro="" textlink="">
      <xdr:nvSpPr>
        <xdr:cNvPr id="1193" name="ComboBox147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210</xdr:row>
      <xdr:rowOff>76200</xdr:rowOff>
    </xdr:from>
    <xdr:to>
      <xdr:col>10</xdr:col>
      <xdr:colOff>685800</xdr:colOff>
      <xdr:row>211</xdr:row>
      <xdr:rowOff>114300</xdr:rowOff>
    </xdr:to>
    <xdr:sp macro="" textlink="">
      <xdr:nvSpPr>
        <xdr:cNvPr id="1194" name="ComboBox148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211</xdr:row>
      <xdr:rowOff>95250</xdr:rowOff>
    </xdr:from>
    <xdr:to>
      <xdr:col>10</xdr:col>
      <xdr:colOff>685800</xdr:colOff>
      <xdr:row>212</xdr:row>
      <xdr:rowOff>133350</xdr:rowOff>
    </xdr:to>
    <xdr:sp macro="" textlink="">
      <xdr:nvSpPr>
        <xdr:cNvPr id="1195" name="ComboBox149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212</xdr:row>
      <xdr:rowOff>85725</xdr:rowOff>
    </xdr:from>
    <xdr:to>
      <xdr:col>10</xdr:col>
      <xdr:colOff>685800</xdr:colOff>
      <xdr:row>213</xdr:row>
      <xdr:rowOff>133350</xdr:rowOff>
    </xdr:to>
    <xdr:sp macro="" textlink="">
      <xdr:nvSpPr>
        <xdr:cNvPr id="1196" name="ComboBox150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213</xdr:row>
      <xdr:rowOff>95250</xdr:rowOff>
    </xdr:from>
    <xdr:to>
      <xdr:col>10</xdr:col>
      <xdr:colOff>685800</xdr:colOff>
      <xdr:row>214</xdr:row>
      <xdr:rowOff>142875</xdr:rowOff>
    </xdr:to>
    <xdr:sp macro="" textlink="">
      <xdr:nvSpPr>
        <xdr:cNvPr id="1197" name="ComboBox151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214</xdr:row>
      <xdr:rowOff>104775</xdr:rowOff>
    </xdr:from>
    <xdr:to>
      <xdr:col>10</xdr:col>
      <xdr:colOff>685800</xdr:colOff>
      <xdr:row>215</xdr:row>
      <xdr:rowOff>152400</xdr:rowOff>
    </xdr:to>
    <xdr:sp macro="" textlink="">
      <xdr:nvSpPr>
        <xdr:cNvPr id="1198" name="ComboBox152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215</xdr:row>
      <xdr:rowOff>114300</xdr:rowOff>
    </xdr:from>
    <xdr:to>
      <xdr:col>10</xdr:col>
      <xdr:colOff>685800</xdr:colOff>
      <xdr:row>216</xdr:row>
      <xdr:rowOff>161925</xdr:rowOff>
    </xdr:to>
    <xdr:sp macro="" textlink="">
      <xdr:nvSpPr>
        <xdr:cNvPr id="1199" name="ComboBox153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216</xdr:row>
      <xdr:rowOff>114300</xdr:rowOff>
    </xdr:from>
    <xdr:to>
      <xdr:col>10</xdr:col>
      <xdr:colOff>685800</xdr:colOff>
      <xdr:row>217</xdr:row>
      <xdr:rowOff>161925</xdr:rowOff>
    </xdr:to>
    <xdr:sp macro="" textlink="">
      <xdr:nvSpPr>
        <xdr:cNvPr id="1200" name="ComboBox154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217</xdr:row>
      <xdr:rowOff>123825</xdr:rowOff>
    </xdr:from>
    <xdr:to>
      <xdr:col>10</xdr:col>
      <xdr:colOff>685800</xdr:colOff>
      <xdr:row>218</xdr:row>
      <xdr:rowOff>171450</xdr:rowOff>
    </xdr:to>
    <xdr:sp macro="" textlink="">
      <xdr:nvSpPr>
        <xdr:cNvPr id="1201" name="ComboBox155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sp macro="" textlink="">
      <xdr:nvSpPr>
        <xdr:cNvPr id="1202" name="ComboBox156" hidden="1">
          <a:extLst>
            <a:ext uri="{63B3BB69-23CF-44E3-9099-C40C66FF867C}">
              <a14:compatExt xmlns:a14="http://schemas.microsoft.com/office/drawing/2010/main" spid="_x0000_s1202"/>
            </a:ex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219</xdr:row>
      <xdr:rowOff>133350</xdr:rowOff>
    </xdr:from>
    <xdr:to>
      <xdr:col>10</xdr:col>
      <xdr:colOff>685800</xdr:colOff>
      <xdr:row>220</xdr:row>
      <xdr:rowOff>180975</xdr:rowOff>
    </xdr:to>
    <xdr:sp macro="" textlink="">
      <xdr:nvSpPr>
        <xdr:cNvPr id="1203" name="ComboBox157" hidden="1">
          <a:extLst>
            <a:ext uri="{63B3BB69-23CF-44E3-9099-C40C66FF867C}">
              <a14:compatExt xmlns:a14="http://schemas.microsoft.com/office/drawing/2010/main" spid="_x0000_s1203"/>
            </a:ex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220</xdr:row>
      <xdr:rowOff>142875</xdr:rowOff>
    </xdr:from>
    <xdr:to>
      <xdr:col>10</xdr:col>
      <xdr:colOff>685800</xdr:colOff>
      <xdr:row>222</xdr:row>
      <xdr:rowOff>0</xdr:rowOff>
    </xdr:to>
    <xdr:sp macro="" textlink="">
      <xdr:nvSpPr>
        <xdr:cNvPr id="1204" name="ComboBox158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221</xdr:row>
      <xdr:rowOff>152400</xdr:rowOff>
    </xdr:from>
    <xdr:to>
      <xdr:col>10</xdr:col>
      <xdr:colOff>685800</xdr:colOff>
      <xdr:row>223</xdr:row>
      <xdr:rowOff>0</xdr:rowOff>
    </xdr:to>
    <xdr:sp macro="" textlink="">
      <xdr:nvSpPr>
        <xdr:cNvPr id="1205" name="ComboBox159" hidden="1">
          <a:extLst>
            <a:ext uri="{63B3BB69-23CF-44E3-9099-C40C66FF867C}">
              <a14:compatExt xmlns:a14="http://schemas.microsoft.com/office/drawing/2010/main" spid="_x0000_s1205"/>
            </a:ex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sp macro="" textlink="">
      <xdr:nvSpPr>
        <xdr:cNvPr id="1206" name="ComboBox160" hidden="1">
          <a:extLst>
            <a:ext uri="{63B3BB69-23CF-44E3-9099-C40C66FF867C}">
              <a14:compatExt xmlns:a14="http://schemas.microsoft.com/office/drawing/2010/main" spid="_x0000_s1206"/>
            </a:ex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223</xdr:row>
      <xdr:rowOff>171450</xdr:rowOff>
    </xdr:from>
    <xdr:to>
      <xdr:col>10</xdr:col>
      <xdr:colOff>685800</xdr:colOff>
      <xdr:row>225</xdr:row>
      <xdr:rowOff>28575</xdr:rowOff>
    </xdr:to>
    <xdr:sp macro="" textlink="">
      <xdr:nvSpPr>
        <xdr:cNvPr id="1207" name="ComboBox161" hidden="1">
          <a:extLst>
            <a:ext uri="{63B3BB69-23CF-44E3-9099-C40C66FF867C}">
              <a14:compatExt xmlns:a14="http://schemas.microsoft.com/office/drawing/2010/main" spid="_x0000_s1207"/>
            </a:ex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sp macro="" textlink="">
      <xdr:nvSpPr>
        <xdr:cNvPr id="1208" name="ComboBox162" hidden="1">
          <a:extLst>
            <a:ext uri="{63B3BB69-23CF-44E3-9099-C40C66FF867C}">
              <a14:compatExt xmlns:a14="http://schemas.microsoft.com/office/drawing/2010/main" spid="_x0000_s1208"/>
            </a:ex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225</xdr:row>
      <xdr:rowOff>180975</xdr:rowOff>
    </xdr:from>
    <xdr:to>
      <xdr:col>10</xdr:col>
      <xdr:colOff>685800</xdr:colOff>
      <xdr:row>227</xdr:row>
      <xdr:rowOff>38100</xdr:rowOff>
    </xdr:to>
    <xdr:sp macro="" textlink="">
      <xdr:nvSpPr>
        <xdr:cNvPr id="1209" name="ComboBox163" hidden="1">
          <a:extLst>
            <a:ext uri="{63B3BB69-23CF-44E3-9099-C40C66FF867C}">
              <a14:compatExt xmlns:a14="http://schemas.microsoft.com/office/drawing/2010/main" spid="_x0000_s1209"/>
            </a:ex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226</xdr:row>
      <xdr:rowOff>180975</xdr:rowOff>
    </xdr:from>
    <xdr:to>
      <xdr:col>10</xdr:col>
      <xdr:colOff>685800</xdr:colOff>
      <xdr:row>228</xdr:row>
      <xdr:rowOff>47625</xdr:rowOff>
    </xdr:to>
    <xdr:sp macro="" textlink="">
      <xdr:nvSpPr>
        <xdr:cNvPr id="1210" name="ComboBox164" hidden="1">
          <a:extLst>
            <a:ext uri="{63B3BB69-23CF-44E3-9099-C40C66FF867C}">
              <a14:compatExt xmlns:a14="http://schemas.microsoft.com/office/drawing/2010/main" spid="_x0000_s1210"/>
            </a:ex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227</xdr:row>
      <xdr:rowOff>180975</xdr:rowOff>
    </xdr:from>
    <xdr:to>
      <xdr:col>10</xdr:col>
      <xdr:colOff>685800</xdr:colOff>
      <xdr:row>229</xdr:row>
      <xdr:rowOff>38100</xdr:rowOff>
    </xdr:to>
    <xdr:sp macro="" textlink="">
      <xdr:nvSpPr>
        <xdr:cNvPr id="1211" name="ComboBox165" hidden="1">
          <a:extLst>
            <a:ext uri="{63B3BB69-23CF-44E3-9099-C40C66FF867C}">
              <a14:compatExt xmlns:a14="http://schemas.microsoft.com/office/drawing/2010/main" spid="_x0000_s1211"/>
            </a:ex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229</xdr:row>
      <xdr:rowOff>19050</xdr:rowOff>
    </xdr:from>
    <xdr:to>
      <xdr:col>10</xdr:col>
      <xdr:colOff>685800</xdr:colOff>
      <xdr:row>230</xdr:row>
      <xdr:rowOff>66675</xdr:rowOff>
    </xdr:to>
    <xdr:sp macro="" textlink="">
      <xdr:nvSpPr>
        <xdr:cNvPr id="1212" name="ComboBox166" hidden="1">
          <a:extLst>
            <a:ext uri="{63B3BB69-23CF-44E3-9099-C40C66FF867C}">
              <a14:compatExt xmlns:a14="http://schemas.microsoft.com/office/drawing/2010/main" spid="_x0000_s1212"/>
            </a:ex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230</xdr:row>
      <xdr:rowOff>38100</xdr:rowOff>
    </xdr:from>
    <xdr:to>
      <xdr:col>10</xdr:col>
      <xdr:colOff>685800</xdr:colOff>
      <xdr:row>231</xdr:row>
      <xdr:rowOff>85725</xdr:rowOff>
    </xdr:to>
    <xdr:sp macro="" textlink="">
      <xdr:nvSpPr>
        <xdr:cNvPr id="1213" name="ComboBox167" hidden="1">
          <a:extLst>
            <a:ext uri="{63B3BB69-23CF-44E3-9099-C40C66FF867C}">
              <a14:compatExt xmlns:a14="http://schemas.microsoft.com/office/drawing/2010/main" spid="_x0000_s1213"/>
            </a:ex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231</xdr:row>
      <xdr:rowOff>28575</xdr:rowOff>
    </xdr:from>
    <xdr:to>
      <xdr:col>10</xdr:col>
      <xdr:colOff>685800</xdr:colOff>
      <xdr:row>232</xdr:row>
      <xdr:rowOff>76200</xdr:rowOff>
    </xdr:to>
    <xdr:sp macro="" textlink="">
      <xdr:nvSpPr>
        <xdr:cNvPr id="1214" name="ComboBox168" hidden="1">
          <a:extLst>
            <a:ext uri="{63B3BB69-23CF-44E3-9099-C40C66FF867C}">
              <a14:compatExt xmlns:a14="http://schemas.microsoft.com/office/drawing/2010/main" spid="_x0000_s1214"/>
            </a:ex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232</xdr:row>
      <xdr:rowOff>38100</xdr:rowOff>
    </xdr:from>
    <xdr:to>
      <xdr:col>10</xdr:col>
      <xdr:colOff>685800</xdr:colOff>
      <xdr:row>233</xdr:row>
      <xdr:rowOff>85725</xdr:rowOff>
    </xdr:to>
    <xdr:sp macro="" textlink="">
      <xdr:nvSpPr>
        <xdr:cNvPr id="1215" name="ComboBox169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233</xdr:row>
      <xdr:rowOff>47625</xdr:rowOff>
    </xdr:from>
    <xdr:to>
      <xdr:col>10</xdr:col>
      <xdr:colOff>685800</xdr:colOff>
      <xdr:row>234</xdr:row>
      <xdr:rowOff>85725</xdr:rowOff>
    </xdr:to>
    <xdr:sp macro="" textlink="">
      <xdr:nvSpPr>
        <xdr:cNvPr id="1216" name="ComboBox170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234</xdr:row>
      <xdr:rowOff>47625</xdr:rowOff>
    </xdr:from>
    <xdr:to>
      <xdr:col>10</xdr:col>
      <xdr:colOff>685800</xdr:colOff>
      <xdr:row>235</xdr:row>
      <xdr:rowOff>95250</xdr:rowOff>
    </xdr:to>
    <xdr:sp macro="" textlink="">
      <xdr:nvSpPr>
        <xdr:cNvPr id="1217" name="ComboBox171" hidden="1">
          <a:extLst>
            <a:ext uri="{63B3BB69-23CF-44E3-9099-C40C66FF867C}">
              <a14:compatExt xmlns:a14="http://schemas.microsoft.com/office/drawing/2010/main" spid="_x0000_s1217"/>
            </a:ex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235</xdr:row>
      <xdr:rowOff>66675</xdr:rowOff>
    </xdr:from>
    <xdr:to>
      <xdr:col>10</xdr:col>
      <xdr:colOff>685800</xdr:colOff>
      <xdr:row>237</xdr:row>
      <xdr:rowOff>57150</xdr:rowOff>
    </xdr:to>
    <xdr:sp macro="" textlink="">
      <xdr:nvSpPr>
        <xdr:cNvPr id="1218" name="ComboBox172" hidden="1">
          <a:extLst>
            <a:ext uri="{63B3BB69-23CF-44E3-9099-C40C66FF867C}">
              <a14:compatExt xmlns:a14="http://schemas.microsoft.com/office/drawing/2010/main" spid="_x0000_s1218"/>
            </a:ex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sp macro="" textlink="">
      <xdr:nvSpPr>
        <xdr:cNvPr id="1219" name="ComboBox173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238</xdr:row>
      <xdr:rowOff>19050</xdr:rowOff>
    </xdr:from>
    <xdr:to>
      <xdr:col>10</xdr:col>
      <xdr:colOff>685800</xdr:colOff>
      <xdr:row>240</xdr:row>
      <xdr:rowOff>9525</xdr:rowOff>
    </xdr:to>
    <xdr:sp macro="" textlink="">
      <xdr:nvSpPr>
        <xdr:cNvPr id="1220" name="ComboBox174" hidden="1">
          <a:extLst>
            <a:ext uri="{63B3BB69-23CF-44E3-9099-C40C66FF867C}">
              <a14:compatExt xmlns:a14="http://schemas.microsoft.com/office/drawing/2010/main" spid="_x0000_s1220"/>
            </a:ex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239</xdr:row>
      <xdr:rowOff>28575</xdr:rowOff>
    </xdr:from>
    <xdr:to>
      <xdr:col>10</xdr:col>
      <xdr:colOff>685800</xdr:colOff>
      <xdr:row>241</xdr:row>
      <xdr:rowOff>19050</xdr:rowOff>
    </xdr:to>
    <xdr:sp macro="" textlink="">
      <xdr:nvSpPr>
        <xdr:cNvPr id="1221" name="ComboBox175" hidden="1">
          <a:extLst>
            <a:ext uri="{63B3BB69-23CF-44E3-9099-C40C66FF867C}">
              <a14:compatExt xmlns:a14="http://schemas.microsoft.com/office/drawing/2010/main" spid="_x0000_s1221"/>
            </a:ex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240</xdr:row>
      <xdr:rowOff>171450</xdr:rowOff>
    </xdr:from>
    <xdr:to>
      <xdr:col>10</xdr:col>
      <xdr:colOff>685800</xdr:colOff>
      <xdr:row>242</xdr:row>
      <xdr:rowOff>28575</xdr:rowOff>
    </xdr:to>
    <xdr:sp macro="" textlink="">
      <xdr:nvSpPr>
        <xdr:cNvPr id="1222" name="ComboBox176" hidden="1">
          <a:extLst>
            <a:ext uri="{63B3BB69-23CF-44E3-9099-C40C66FF867C}">
              <a14:compatExt xmlns:a14="http://schemas.microsoft.com/office/drawing/2010/main" spid="_x0000_s1222"/>
            </a:ex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241</xdr:row>
      <xdr:rowOff>171450</xdr:rowOff>
    </xdr:from>
    <xdr:to>
      <xdr:col>10</xdr:col>
      <xdr:colOff>685800</xdr:colOff>
      <xdr:row>243</xdr:row>
      <xdr:rowOff>38100</xdr:rowOff>
    </xdr:to>
    <xdr:sp macro="" textlink="">
      <xdr:nvSpPr>
        <xdr:cNvPr id="1223" name="ComboBox177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243</xdr:row>
      <xdr:rowOff>9525</xdr:rowOff>
    </xdr:from>
    <xdr:to>
      <xdr:col>10</xdr:col>
      <xdr:colOff>685800</xdr:colOff>
      <xdr:row>244</xdr:row>
      <xdr:rowOff>57150</xdr:rowOff>
    </xdr:to>
    <xdr:sp macro="" textlink="">
      <xdr:nvSpPr>
        <xdr:cNvPr id="1224" name="ComboBox178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244</xdr:row>
      <xdr:rowOff>0</xdr:rowOff>
    </xdr:from>
    <xdr:to>
      <xdr:col>10</xdr:col>
      <xdr:colOff>685800</xdr:colOff>
      <xdr:row>245</xdr:row>
      <xdr:rowOff>57150</xdr:rowOff>
    </xdr:to>
    <xdr:sp macro="" textlink="">
      <xdr:nvSpPr>
        <xdr:cNvPr id="1225" name="ComboBox179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245</xdr:row>
      <xdr:rowOff>19050</xdr:rowOff>
    </xdr:from>
    <xdr:to>
      <xdr:col>10</xdr:col>
      <xdr:colOff>685800</xdr:colOff>
      <xdr:row>246</xdr:row>
      <xdr:rowOff>76200</xdr:rowOff>
    </xdr:to>
    <xdr:sp macro="" textlink="">
      <xdr:nvSpPr>
        <xdr:cNvPr id="1226" name="ComboBox180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246</xdr:row>
      <xdr:rowOff>38100</xdr:rowOff>
    </xdr:from>
    <xdr:to>
      <xdr:col>10</xdr:col>
      <xdr:colOff>685800</xdr:colOff>
      <xdr:row>247</xdr:row>
      <xdr:rowOff>85725</xdr:rowOff>
    </xdr:to>
    <xdr:sp macro="" textlink="">
      <xdr:nvSpPr>
        <xdr:cNvPr id="1227" name="ComboBox181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246</xdr:row>
      <xdr:rowOff>104775</xdr:rowOff>
    </xdr:from>
    <xdr:to>
      <xdr:col>10</xdr:col>
      <xdr:colOff>685800</xdr:colOff>
      <xdr:row>247</xdr:row>
      <xdr:rowOff>161925</xdr:rowOff>
    </xdr:to>
    <xdr:sp macro="" textlink="">
      <xdr:nvSpPr>
        <xdr:cNvPr id="1228" name="ComboBox182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317</xdr:row>
      <xdr:rowOff>57150</xdr:rowOff>
    </xdr:from>
    <xdr:to>
      <xdr:col>10</xdr:col>
      <xdr:colOff>685800</xdr:colOff>
      <xdr:row>318</xdr:row>
      <xdr:rowOff>123825</xdr:rowOff>
    </xdr:to>
    <xdr:sp macro="" textlink="">
      <xdr:nvSpPr>
        <xdr:cNvPr id="1229" name="ComboBox183" hidden="1">
          <a:extLst>
            <a:ext uri="{63B3BB69-23CF-44E3-9099-C40C66FF867C}">
              <a14:compatExt xmlns:a14="http://schemas.microsoft.com/office/drawing/2010/main" spid="_x0000_s1229"/>
            </a:ex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318</xdr:row>
      <xdr:rowOff>95250</xdr:rowOff>
    </xdr:from>
    <xdr:to>
      <xdr:col>10</xdr:col>
      <xdr:colOff>685800</xdr:colOff>
      <xdr:row>320</xdr:row>
      <xdr:rowOff>9525</xdr:rowOff>
    </xdr:to>
    <xdr:sp macro="" textlink="">
      <xdr:nvSpPr>
        <xdr:cNvPr id="1230" name="ComboBox184" hidden="1">
          <a:extLst>
            <a:ext uri="{63B3BB69-23CF-44E3-9099-C40C66FF867C}">
              <a14:compatExt xmlns:a14="http://schemas.microsoft.com/office/drawing/2010/main" spid="_x0000_s1230"/>
            </a:ex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161925</xdr:colOff>
      <xdr:row>347</xdr:row>
      <xdr:rowOff>85725</xdr:rowOff>
    </xdr:from>
    <xdr:to>
      <xdr:col>10</xdr:col>
      <xdr:colOff>438150</xdr:colOff>
      <xdr:row>349</xdr:row>
      <xdr:rowOff>0</xdr:rowOff>
    </xdr:to>
    <xdr:sp macro="" textlink="">
      <xdr:nvSpPr>
        <xdr:cNvPr id="1236" name="ComboBox190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47" name="ComboBox201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xmlns="" id="{00000000-0008-0000-02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48" name="ComboBox202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xmlns="" id="{00000000-0008-0000-02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49" name="ComboBox203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xmlns="" id="{00000000-0008-0000-02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50" name="ComboBox204" hidden="1">
          <a:extLst>
            <a:ext uri="{63B3BB69-23CF-44E3-9099-C40C66FF867C}">
              <a14:compatExt xmlns:a14="http://schemas.microsoft.com/office/drawing/2010/main" spid="_x0000_s1250"/>
            </a:ext>
            <a:ext uri="{FF2B5EF4-FFF2-40B4-BE49-F238E27FC236}">
              <a16:creationId xmlns:a16="http://schemas.microsoft.com/office/drawing/2014/main" xmlns="" id="{00000000-0008-0000-0200-0000E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84</xdr:row>
      <xdr:rowOff>28575</xdr:rowOff>
    </xdr:from>
    <xdr:to>
      <xdr:col>10</xdr:col>
      <xdr:colOff>685800</xdr:colOff>
      <xdr:row>85</xdr:row>
      <xdr:rowOff>76200</xdr:rowOff>
    </xdr:to>
    <xdr:sp macro="" textlink="">
      <xdr:nvSpPr>
        <xdr:cNvPr id="1251" name="ComboBox27" hidden="1">
          <a:extLst>
            <a:ext uri="{63B3BB69-23CF-44E3-9099-C40C66FF867C}">
              <a14:compatExt xmlns:a14="http://schemas.microsoft.com/office/drawing/2010/main" spid="_x0000_s1251"/>
            </a:ext>
            <a:ext uri="{FF2B5EF4-FFF2-40B4-BE49-F238E27FC236}">
              <a16:creationId xmlns:a16="http://schemas.microsoft.com/office/drawing/2014/main" xmlns="" id="{00000000-0008-0000-0200-0000E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89</xdr:row>
      <xdr:rowOff>57150</xdr:rowOff>
    </xdr:from>
    <xdr:to>
      <xdr:col>10</xdr:col>
      <xdr:colOff>685800</xdr:colOff>
      <xdr:row>90</xdr:row>
      <xdr:rowOff>95250</xdr:rowOff>
    </xdr:to>
    <xdr:sp macro="" textlink="">
      <xdr:nvSpPr>
        <xdr:cNvPr id="1252" name="ComboBox28" hidden="1">
          <a:extLst>
            <a:ext uri="{63B3BB69-23CF-44E3-9099-C40C66FF867C}">
              <a14:compatExt xmlns:a14="http://schemas.microsoft.com/office/drawing/2010/main" spid="_x0000_s1252"/>
            </a:ext>
            <a:ext uri="{FF2B5EF4-FFF2-40B4-BE49-F238E27FC236}">
              <a16:creationId xmlns:a16="http://schemas.microsoft.com/office/drawing/2014/main" xmlns="" id="{00000000-0008-0000-0200-0000E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139</xdr:row>
      <xdr:rowOff>0</xdr:rowOff>
    </xdr:from>
    <xdr:to>
      <xdr:col>10</xdr:col>
      <xdr:colOff>685800</xdr:colOff>
      <xdr:row>140</xdr:row>
      <xdr:rowOff>38100</xdr:rowOff>
    </xdr:to>
    <xdr:sp macro="" textlink="">
      <xdr:nvSpPr>
        <xdr:cNvPr id="1253" name="ComboBox33" hidden="1">
          <a:extLst>
            <a:ext uri="{63B3BB69-23CF-44E3-9099-C40C66FF867C}">
              <a14:compatExt xmlns:a14="http://schemas.microsoft.com/office/drawing/2010/main" spid="_x0000_s1253"/>
            </a:ext>
            <a:ext uri="{FF2B5EF4-FFF2-40B4-BE49-F238E27FC236}">
              <a16:creationId xmlns:a16="http://schemas.microsoft.com/office/drawing/2014/main" xmlns="" id="{00000000-0008-0000-0200-0000E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140</xdr:row>
      <xdr:rowOff>9525</xdr:rowOff>
    </xdr:from>
    <xdr:to>
      <xdr:col>10</xdr:col>
      <xdr:colOff>685800</xdr:colOff>
      <xdr:row>141</xdr:row>
      <xdr:rowOff>57150</xdr:rowOff>
    </xdr:to>
    <xdr:sp macro="" textlink="">
      <xdr:nvSpPr>
        <xdr:cNvPr id="1254" name="ComboBox34" hidden="1">
          <a:extLst>
            <a:ext uri="{63B3BB69-23CF-44E3-9099-C40C66FF867C}">
              <a14:compatExt xmlns:a14="http://schemas.microsoft.com/office/drawing/2010/main" spid="_x0000_s1254"/>
            </a:ext>
            <a:ext uri="{FF2B5EF4-FFF2-40B4-BE49-F238E27FC236}">
              <a16:creationId xmlns:a16="http://schemas.microsoft.com/office/drawing/2014/main" xmlns="" id="{00000000-0008-0000-0200-0000E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199</xdr:row>
      <xdr:rowOff>0</xdr:rowOff>
    </xdr:from>
    <xdr:to>
      <xdr:col>10</xdr:col>
      <xdr:colOff>685800</xdr:colOff>
      <xdr:row>200</xdr:row>
      <xdr:rowOff>47625</xdr:rowOff>
    </xdr:to>
    <xdr:sp macro="" textlink="">
      <xdr:nvSpPr>
        <xdr:cNvPr id="1255" name="ComboBox39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xmlns="" id="{00000000-0008-0000-0200-0000E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200</xdr:row>
      <xdr:rowOff>9525</xdr:rowOff>
    </xdr:from>
    <xdr:to>
      <xdr:col>10</xdr:col>
      <xdr:colOff>685800</xdr:colOff>
      <xdr:row>201</xdr:row>
      <xdr:rowOff>57150</xdr:rowOff>
    </xdr:to>
    <xdr:sp macro="" textlink="">
      <xdr:nvSpPr>
        <xdr:cNvPr id="1256" name="ComboBox41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xmlns="" id="{00000000-0008-0000-0200-0000E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277</xdr:row>
      <xdr:rowOff>123825</xdr:rowOff>
    </xdr:from>
    <xdr:to>
      <xdr:col>10</xdr:col>
      <xdr:colOff>685800</xdr:colOff>
      <xdr:row>315</xdr:row>
      <xdr:rowOff>104775</xdr:rowOff>
    </xdr:to>
    <xdr:sp macro="" textlink="">
      <xdr:nvSpPr>
        <xdr:cNvPr id="1257" name="ComboBox205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xmlns="" id="{00000000-0008-0000-0200-0000E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315</xdr:row>
      <xdr:rowOff>66675</xdr:rowOff>
    </xdr:from>
    <xdr:to>
      <xdr:col>10</xdr:col>
      <xdr:colOff>685800</xdr:colOff>
      <xdr:row>317</xdr:row>
      <xdr:rowOff>47625</xdr:rowOff>
    </xdr:to>
    <xdr:sp macro="" textlink="">
      <xdr:nvSpPr>
        <xdr:cNvPr id="1258" name="ComboBox206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xmlns="" id="{00000000-0008-0000-0200-0000E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315</xdr:row>
      <xdr:rowOff>123825</xdr:rowOff>
    </xdr:from>
    <xdr:to>
      <xdr:col>10</xdr:col>
      <xdr:colOff>685800</xdr:colOff>
      <xdr:row>317</xdr:row>
      <xdr:rowOff>114300</xdr:rowOff>
    </xdr:to>
    <xdr:sp macro="" textlink="">
      <xdr:nvSpPr>
        <xdr:cNvPr id="1259" name="ComboBox207" hidden="1">
          <a:extLst>
            <a:ext uri="{63B3BB69-23CF-44E3-9099-C40C66FF867C}">
              <a14:compatExt xmlns:a14="http://schemas.microsoft.com/office/drawing/2010/main" spid="_x0000_s1259"/>
            </a:ext>
            <a:ext uri="{FF2B5EF4-FFF2-40B4-BE49-F238E27FC236}">
              <a16:creationId xmlns:a16="http://schemas.microsoft.com/office/drawing/2014/main" xmlns="" id="{00000000-0008-0000-0200-0000E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0" name="ComboBox208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xmlns="" id="{00000000-0008-0000-0200-0000E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1" name="ComboBox209" hidden="1">
          <a:extLst>
            <a:ext uri="{63B3BB69-23CF-44E3-9099-C40C66FF867C}">
              <a14:compatExt xmlns:a14="http://schemas.microsoft.com/office/drawing/2010/main" spid="_x0000_s1261"/>
            </a:ext>
            <a:ext uri="{FF2B5EF4-FFF2-40B4-BE49-F238E27FC236}">
              <a16:creationId xmlns:a16="http://schemas.microsoft.com/office/drawing/2014/main" xmlns="" id="{00000000-0008-0000-0200-0000E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2" name="ComboBox210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xmlns="" id="{00000000-0008-0000-0200-0000E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3" name="ComboBox211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xmlns="" id="{00000000-0008-0000-0200-0000E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4" name="ComboBox212" hidden="1">
          <a:extLst>
            <a:ext uri="{63B3BB69-23CF-44E3-9099-C40C66FF867C}">
              <a14:compatExt xmlns:a14="http://schemas.microsoft.com/office/drawing/2010/main" spid="_x0000_s1264"/>
            </a:ext>
            <a:ext uri="{FF2B5EF4-FFF2-40B4-BE49-F238E27FC236}">
              <a16:creationId xmlns:a16="http://schemas.microsoft.com/office/drawing/2014/main" xmlns="" id="{00000000-0008-0000-0200-0000F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5" name="ComboBox213" hidden="1">
          <a:extLst>
            <a:ext uri="{63B3BB69-23CF-44E3-9099-C40C66FF867C}">
              <a14:compatExt xmlns:a14="http://schemas.microsoft.com/office/drawing/2010/main" spid="_x0000_s1265"/>
            </a:ext>
            <a:ext uri="{FF2B5EF4-FFF2-40B4-BE49-F238E27FC236}">
              <a16:creationId xmlns:a16="http://schemas.microsoft.com/office/drawing/2014/main" xmlns="" id="{00000000-0008-0000-0200-0000F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6" name="ComboBox214" hidden="1">
          <a:extLst>
            <a:ext uri="{63B3BB69-23CF-44E3-9099-C40C66FF867C}">
              <a14:compatExt xmlns:a14="http://schemas.microsoft.com/office/drawing/2010/main" spid="_x0000_s1266"/>
            </a:ext>
            <a:ext uri="{FF2B5EF4-FFF2-40B4-BE49-F238E27FC236}">
              <a16:creationId xmlns:a16="http://schemas.microsoft.com/office/drawing/2014/main" xmlns="" id="{00000000-0008-0000-0200-0000F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7" name="ComboBox215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xmlns="" id="{00000000-0008-0000-02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8" name="ComboBox216" hidden="1">
          <a:extLst>
            <a:ext uri="{63B3BB69-23CF-44E3-9099-C40C66FF867C}">
              <a14:compatExt xmlns:a14="http://schemas.microsoft.com/office/drawing/2010/main" spid="_x0000_s1268"/>
            </a:ext>
            <a:ext uri="{FF2B5EF4-FFF2-40B4-BE49-F238E27FC236}">
              <a16:creationId xmlns:a16="http://schemas.microsoft.com/office/drawing/2014/main" xmlns="" id="{00000000-0008-0000-0200-0000F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69" name="ComboBox217" hidden="1">
          <a:extLst>
            <a:ext uri="{63B3BB69-23CF-44E3-9099-C40C66FF867C}">
              <a14:compatExt xmlns:a14="http://schemas.microsoft.com/office/drawing/2010/main" spid="_x0000_s1269"/>
            </a:ext>
            <a:ext uri="{FF2B5EF4-FFF2-40B4-BE49-F238E27FC236}">
              <a16:creationId xmlns:a16="http://schemas.microsoft.com/office/drawing/2014/main" xmlns="" id="{00000000-0008-0000-0200-0000F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70" name="ComboBox218" hidden="1">
          <a:extLst>
            <a:ext uri="{63B3BB69-23CF-44E3-9099-C40C66FF867C}">
              <a14:compatExt xmlns:a14="http://schemas.microsoft.com/office/drawing/2010/main" spid="_x0000_s1270"/>
            </a:ext>
            <a:ext uri="{FF2B5EF4-FFF2-40B4-BE49-F238E27FC236}">
              <a16:creationId xmlns:a16="http://schemas.microsoft.com/office/drawing/2014/main" xmlns="" id="{00000000-0008-0000-0200-0000F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71" name="ComboBox219" hidden="1">
          <a:extLst>
            <a:ext uri="{63B3BB69-23CF-44E3-9099-C40C66FF867C}">
              <a14:compatExt xmlns:a14="http://schemas.microsoft.com/office/drawing/2010/main" spid="_x0000_s1271"/>
            </a:ext>
            <a:ext uri="{FF2B5EF4-FFF2-40B4-BE49-F238E27FC236}">
              <a16:creationId xmlns:a16="http://schemas.microsoft.com/office/drawing/2014/main" xmlns="" id="{00000000-0008-0000-0200-0000F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272" name="ComboBox220" hidden="1">
          <a:extLst>
            <a:ext uri="{63B3BB69-23CF-44E3-9099-C40C66FF867C}">
              <a14:compatExt xmlns:a14="http://schemas.microsoft.com/office/drawing/2010/main" spid="_x0000_s1272"/>
            </a:ext>
            <a:ext uri="{FF2B5EF4-FFF2-40B4-BE49-F238E27FC236}">
              <a16:creationId xmlns:a16="http://schemas.microsoft.com/office/drawing/2014/main" xmlns="" id="{00000000-0008-0000-0200-0000F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2</xdr:row>
      <xdr:rowOff>0</xdr:rowOff>
    </xdr:from>
    <xdr:to>
      <xdr:col>10</xdr:col>
      <xdr:colOff>695325</xdr:colOff>
      <xdr:row>6</xdr:row>
      <xdr:rowOff>76200</xdr:rowOff>
    </xdr:to>
    <xdr:sp macro="" textlink="">
      <xdr:nvSpPr>
        <xdr:cNvPr id="1273" name="CommandButton1" hidden="1">
          <a:extLst>
            <a:ext uri="{63B3BB69-23CF-44E3-9099-C40C66FF867C}">
              <a14:compatExt xmlns:a14="http://schemas.microsoft.com/office/drawing/2010/main" spid="_x0000_s1273"/>
            </a:ext>
            <a:ext uri="{FF2B5EF4-FFF2-40B4-BE49-F238E27FC236}">
              <a16:creationId xmlns:a16="http://schemas.microsoft.com/office/drawing/2014/main" xmlns="" id="{00000000-0008-0000-0200-0000F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10</xdr:col>
      <xdr:colOff>685800</xdr:colOff>
      <xdr:row>7</xdr:row>
      <xdr:rowOff>47625</xdr:rowOff>
    </xdr:to>
    <xdr:sp macro="" textlink="">
      <xdr:nvSpPr>
        <xdr:cNvPr id="1333" name="ComboBox229" hidden="1">
          <a:extLst>
            <a:ext uri="{63B3BB69-23CF-44E3-9099-C40C66FF867C}">
              <a14:compatExt xmlns:a14="http://schemas.microsoft.com/office/drawing/2010/main" spid="_x0000_s1333"/>
            </a:ext>
            <a:ext uri="{FF2B5EF4-FFF2-40B4-BE49-F238E27FC236}">
              <a16:creationId xmlns:a16="http://schemas.microsoft.com/office/drawing/2014/main" xmlns="" id="{00000000-0008-0000-0200-00003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10</xdr:col>
      <xdr:colOff>685800</xdr:colOff>
      <xdr:row>8</xdr:row>
      <xdr:rowOff>47625</xdr:rowOff>
    </xdr:to>
    <xdr:sp macro="" textlink="">
      <xdr:nvSpPr>
        <xdr:cNvPr id="1334" name="ComboBox230" hidden="1">
          <a:extLst>
            <a:ext uri="{63B3BB69-23CF-44E3-9099-C40C66FF867C}">
              <a14:compatExt xmlns:a14="http://schemas.microsoft.com/office/drawing/2010/main" spid="_x0000_s1334"/>
            </a:ext>
            <a:ext uri="{FF2B5EF4-FFF2-40B4-BE49-F238E27FC236}">
              <a16:creationId xmlns:a16="http://schemas.microsoft.com/office/drawing/2014/main" xmlns="" id="{00000000-0008-0000-0200-00003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8</xdr:row>
      <xdr:rowOff>28575</xdr:rowOff>
    </xdr:from>
    <xdr:to>
      <xdr:col>10</xdr:col>
      <xdr:colOff>685800</xdr:colOff>
      <xdr:row>9</xdr:row>
      <xdr:rowOff>66675</xdr:rowOff>
    </xdr:to>
    <xdr:sp macro="" textlink="">
      <xdr:nvSpPr>
        <xdr:cNvPr id="1335" name="ComboBox231" hidden="1">
          <a:extLst>
            <a:ext uri="{63B3BB69-23CF-44E3-9099-C40C66FF867C}">
              <a14:compatExt xmlns:a14="http://schemas.microsoft.com/office/drawing/2010/main" spid="_x0000_s1335"/>
            </a:ext>
            <a:ext uri="{FF2B5EF4-FFF2-40B4-BE49-F238E27FC236}">
              <a16:creationId xmlns:a16="http://schemas.microsoft.com/office/drawing/2014/main" xmlns="" id="{00000000-0008-0000-0200-00003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9</xdr:row>
      <xdr:rowOff>47625</xdr:rowOff>
    </xdr:from>
    <xdr:to>
      <xdr:col>10</xdr:col>
      <xdr:colOff>685800</xdr:colOff>
      <xdr:row>10</xdr:row>
      <xdr:rowOff>85725</xdr:rowOff>
    </xdr:to>
    <xdr:sp macro="" textlink="">
      <xdr:nvSpPr>
        <xdr:cNvPr id="1336" name="ComboBox232" hidden="1">
          <a:extLst>
            <a:ext uri="{63B3BB69-23CF-44E3-9099-C40C66FF867C}">
              <a14:compatExt xmlns:a14="http://schemas.microsoft.com/office/drawing/2010/main" spid="_x0000_s1336"/>
            </a:ext>
            <a:ext uri="{FF2B5EF4-FFF2-40B4-BE49-F238E27FC236}">
              <a16:creationId xmlns:a16="http://schemas.microsoft.com/office/drawing/2014/main" xmlns="" id="{00000000-0008-0000-0200-00003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10</xdr:row>
      <xdr:rowOff>38100</xdr:rowOff>
    </xdr:from>
    <xdr:to>
      <xdr:col>10</xdr:col>
      <xdr:colOff>685800</xdr:colOff>
      <xdr:row>11</xdr:row>
      <xdr:rowOff>76200</xdr:rowOff>
    </xdr:to>
    <xdr:sp macro="" textlink="">
      <xdr:nvSpPr>
        <xdr:cNvPr id="1337" name="ComboBox233" hidden="1">
          <a:extLst>
            <a:ext uri="{63B3BB69-23CF-44E3-9099-C40C66FF867C}">
              <a14:compatExt xmlns:a14="http://schemas.microsoft.com/office/drawing/2010/main" spid="_x0000_s1337"/>
            </a:ext>
            <a:ext uri="{FF2B5EF4-FFF2-40B4-BE49-F238E27FC236}">
              <a16:creationId xmlns:a16="http://schemas.microsoft.com/office/drawing/2014/main" xmlns="" id="{00000000-0008-0000-0200-00003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11</xdr:row>
      <xdr:rowOff>38100</xdr:rowOff>
    </xdr:from>
    <xdr:to>
      <xdr:col>10</xdr:col>
      <xdr:colOff>685800</xdr:colOff>
      <xdr:row>12</xdr:row>
      <xdr:rowOff>76200</xdr:rowOff>
    </xdr:to>
    <xdr:sp macro="" textlink="">
      <xdr:nvSpPr>
        <xdr:cNvPr id="1338" name="ComboBox234" hidden="1">
          <a:extLst>
            <a:ext uri="{63B3BB69-23CF-44E3-9099-C40C66FF867C}">
              <a14:compatExt xmlns:a14="http://schemas.microsoft.com/office/drawing/2010/main" spid="_x0000_s1338"/>
            </a:ext>
            <a:ext uri="{FF2B5EF4-FFF2-40B4-BE49-F238E27FC236}">
              <a16:creationId xmlns:a16="http://schemas.microsoft.com/office/drawing/2014/main" xmlns="" id="{00000000-0008-0000-0200-00003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12</xdr:row>
      <xdr:rowOff>66675</xdr:rowOff>
    </xdr:from>
    <xdr:to>
      <xdr:col>10</xdr:col>
      <xdr:colOff>685800</xdr:colOff>
      <xdr:row>13</xdr:row>
      <xdr:rowOff>104775</xdr:rowOff>
    </xdr:to>
    <xdr:sp macro="" textlink="">
      <xdr:nvSpPr>
        <xdr:cNvPr id="1339" name="ComboBox235" hidden="1">
          <a:extLst>
            <a:ext uri="{63B3BB69-23CF-44E3-9099-C40C66FF867C}">
              <a14:compatExt xmlns:a14="http://schemas.microsoft.com/office/drawing/2010/main" spid="_x0000_s1339"/>
            </a:ext>
            <a:ext uri="{FF2B5EF4-FFF2-40B4-BE49-F238E27FC236}">
              <a16:creationId xmlns:a16="http://schemas.microsoft.com/office/drawing/2014/main" xmlns="" id="{00000000-0008-0000-0200-00003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13</xdr:row>
      <xdr:rowOff>76200</xdr:rowOff>
    </xdr:from>
    <xdr:to>
      <xdr:col>10</xdr:col>
      <xdr:colOff>685800</xdr:colOff>
      <xdr:row>14</xdr:row>
      <xdr:rowOff>114300</xdr:rowOff>
    </xdr:to>
    <xdr:sp macro="" textlink="">
      <xdr:nvSpPr>
        <xdr:cNvPr id="1340" name="ComboBox236" hidden="1">
          <a:extLst>
            <a:ext uri="{63B3BB69-23CF-44E3-9099-C40C66FF867C}">
              <a14:compatExt xmlns:a14="http://schemas.microsoft.com/office/drawing/2010/main" spid="_x0000_s1340"/>
            </a:ext>
            <a:ext uri="{FF2B5EF4-FFF2-40B4-BE49-F238E27FC236}">
              <a16:creationId xmlns:a16="http://schemas.microsoft.com/office/drawing/2014/main" xmlns="" id="{00000000-0008-0000-0200-00003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14</xdr:row>
      <xdr:rowOff>76200</xdr:rowOff>
    </xdr:from>
    <xdr:to>
      <xdr:col>10</xdr:col>
      <xdr:colOff>685800</xdr:colOff>
      <xdr:row>15</xdr:row>
      <xdr:rowOff>114300</xdr:rowOff>
    </xdr:to>
    <xdr:sp macro="" textlink="">
      <xdr:nvSpPr>
        <xdr:cNvPr id="1341" name="ComboBox237" hidden="1">
          <a:extLst>
            <a:ext uri="{63B3BB69-23CF-44E3-9099-C40C66FF867C}">
              <a14:compatExt xmlns:a14="http://schemas.microsoft.com/office/drawing/2010/main" spid="_x0000_s1341"/>
            </a:ext>
            <a:ext uri="{FF2B5EF4-FFF2-40B4-BE49-F238E27FC236}">
              <a16:creationId xmlns:a16="http://schemas.microsoft.com/office/drawing/2014/main" xmlns="" id="{00000000-0008-0000-0200-00003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16</xdr:row>
      <xdr:rowOff>123825</xdr:rowOff>
    </xdr:from>
    <xdr:to>
      <xdr:col>10</xdr:col>
      <xdr:colOff>685800</xdr:colOff>
      <xdr:row>17</xdr:row>
      <xdr:rowOff>161925</xdr:rowOff>
    </xdr:to>
    <xdr:sp macro="" textlink="">
      <xdr:nvSpPr>
        <xdr:cNvPr id="1342" name="ComboBox238" hidden="1">
          <a:extLst>
            <a:ext uri="{63B3BB69-23CF-44E3-9099-C40C66FF867C}">
              <a14:compatExt xmlns:a14="http://schemas.microsoft.com/office/drawing/2010/main" spid="_x0000_s1342"/>
            </a:ext>
            <a:ext uri="{FF2B5EF4-FFF2-40B4-BE49-F238E27FC236}">
              <a16:creationId xmlns:a16="http://schemas.microsoft.com/office/drawing/2014/main" xmlns="" id="{00000000-0008-0000-0200-00003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17</xdr:row>
      <xdr:rowOff>161925</xdr:rowOff>
    </xdr:from>
    <xdr:to>
      <xdr:col>10</xdr:col>
      <xdr:colOff>685800</xdr:colOff>
      <xdr:row>19</xdr:row>
      <xdr:rowOff>0</xdr:rowOff>
    </xdr:to>
    <xdr:sp macro="" textlink="">
      <xdr:nvSpPr>
        <xdr:cNvPr id="1343" name="ComboBox239" hidden="1">
          <a:extLst>
            <a:ext uri="{63B3BB69-23CF-44E3-9099-C40C66FF867C}">
              <a14:compatExt xmlns:a14="http://schemas.microsoft.com/office/drawing/2010/main" spid="_x0000_s1343"/>
            </a:ext>
            <a:ext uri="{FF2B5EF4-FFF2-40B4-BE49-F238E27FC236}">
              <a16:creationId xmlns:a16="http://schemas.microsoft.com/office/drawing/2014/main" xmlns="" id="{00000000-0008-0000-0200-00003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18</xdr:row>
      <xdr:rowOff>190500</xdr:rowOff>
    </xdr:from>
    <xdr:to>
      <xdr:col>10</xdr:col>
      <xdr:colOff>685800</xdr:colOff>
      <xdr:row>22</xdr:row>
      <xdr:rowOff>28575</xdr:rowOff>
    </xdr:to>
    <xdr:sp macro="" textlink="">
      <xdr:nvSpPr>
        <xdr:cNvPr id="1344" name="ComboBox240" hidden="1">
          <a:extLst>
            <a:ext uri="{63B3BB69-23CF-44E3-9099-C40C66FF867C}">
              <a14:compatExt xmlns:a14="http://schemas.microsoft.com/office/drawing/2010/main" spid="_x0000_s1344"/>
            </a:ext>
            <a:ext uri="{FF2B5EF4-FFF2-40B4-BE49-F238E27FC236}">
              <a16:creationId xmlns:a16="http://schemas.microsoft.com/office/drawing/2014/main" xmlns="" id="{00000000-0008-0000-0200-00004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</xdr:row>
      <xdr:rowOff>19050</xdr:rowOff>
    </xdr:from>
    <xdr:to>
      <xdr:col>10</xdr:col>
      <xdr:colOff>685800</xdr:colOff>
      <xdr:row>23</xdr:row>
      <xdr:rowOff>66675</xdr:rowOff>
    </xdr:to>
    <xdr:sp macro="" textlink="">
      <xdr:nvSpPr>
        <xdr:cNvPr id="1345" name="ComboBox241" hidden="1">
          <a:extLst>
            <a:ext uri="{63B3BB69-23CF-44E3-9099-C40C66FF867C}">
              <a14:compatExt xmlns:a14="http://schemas.microsoft.com/office/drawing/2010/main" spid="_x0000_s1345"/>
            </a:ext>
            <a:ext uri="{FF2B5EF4-FFF2-40B4-BE49-F238E27FC236}">
              <a16:creationId xmlns:a16="http://schemas.microsoft.com/office/drawing/2014/main" xmlns="" id="{00000000-0008-0000-0200-00004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sp macro="" textlink="">
      <xdr:nvSpPr>
        <xdr:cNvPr id="1346" name="ComboBox242" hidden="1">
          <a:extLst>
            <a:ext uri="{63B3BB69-23CF-44E3-9099-C40C66FF867C}">
              <a14:compatExt xmlns:a14="http://schemas.microsoft.com/office/drawing/2010/main" spid="_x0000_s1346"/>
            </a:ext>
            <a:ext uri="{FF2B5EF4-FFF2-40B4-BE49-F238E27FC236}">
              <a16:creationId xmlns:a16="http://schemas.microsoft.com/office/drawing/2014/main" xmlns="" id="{00000000-0008-0000-0200-00004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sp macro="" textlink="">
      <xdr:nvSpPr>
        <xdr:cNvPr id="1347" name="ComboBox243" hidden="1">
          <a:extLst>
            <a:ext uri="{63B3BB69-23CF-44E3-9099-C40C66FF867C}">
              <a14:compatExt xmlns:a14="http://schemas.microsoft.com/office/drawing/2010/main" spid="_x0000_s1347"/>
            </a:ext>
            <a:ext uri="{FF2B5EF4-FFF2-40B4-BE49-F238E27FC236}">
              <a16:creationId xmlns:a16="http://schemas.microsoft.com/office/drawing/2014/main" xmlns="" id="{00000000-0008-0000-0200-00004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sp macro="" textlink="">
      <xdr:nvSpPr>
        <xdr:cNvPr id="1348" name="ComboBox244" hidden="1">
          <a:extLst>
            <a:ext uri="{63B3BB69-23CF-44E3-9099-C40C66FF867C}">
              <a14:compatExt xmlns:a14="http://schemas.microsoft.com/office/drawing/2010/main" spid="_x0000_s1348"/>
            </a:ext>
            <a:ext uri="{FF2B5EF4-FFF2-40B4-BE49-F238E27FC236}">
              <a16:creationId xmlns:a16="http://schemas.microsoft.com/office/drawing/2014/main" xmlns="" id="{00000000-0008-0000-0200-00004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</xdr:row>
      <xdr:rowOff>171450</xdr:rowOff>
    </xdr:from>
    <xdr:to>
      <xdr:col>10</xdr:col>
      <xdr:colOff>685800</xdr:colOff>
      <xdr:row>25</xdr:row>
      <xdr:rowOff>9525</xdr:rowOff>
    </xdr:to>
    <xdr:sp macro="" textlink="">
      <xdr:nvSpPr>
        <xdr:cNvPr id="1349" name="ComboBox245" hidden="1">
          <a:extLst>
            <a:ext uri="{63B3BB69-23CF-44E3-9099-C40C66FF867C}">
              <a14:compatExt xmlns:a14="http://schemas.microsoft.com/office/drawing/2010/main" spid="_x0000_s1349"/>
            </a:ext>
            <a:ext uri="{FF2B5EF4-FFF2-40B4-BE49-F238E27FC236}">
              <a16:creationId xmlns:a16="http://schemas.microsoft.com/office/drawing/2014/main" xmlns="" id="{00000000-0008-0000-0200-00004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</xdr:row>
      <xdr:rowOff>180975</xdr:rowOff>
    </xdr:from>
    <xdr:to>
      <xdr:col>10</xdr:col>
      <xdr:colOff>685800</xdr:colOff>
      <xdr:row>26</xdr:row>
      <xdr:rowOff>19050</xdr:rowOff>
    </xdr:to>
    <xdr:sp macro="" textlink="">
      <xdr:nvSpPr>
        <xdr:cNvPr id="1350" name="ComboBox246" hidden="1">
          <a:extLst>
            <a:ext uri="{63B3BB69-23CF-44E3-9099-C40C66FF867C}">
              <a14:compatExt xmlns:a14="http://schemas.microsoft.com/office/drawing/2010/main" spid="_x0000_s1350"/>
            </a:ext>
            <a:ext uri="{FF2B5EF4-FFF2-40B4-BE49-F238E27FC236}">
              <a16:creationId xmlns:a16="http://schemas.microsoft.com/office/drawing/2014/main" xmlns="" id="{00000000-0008-0000-0200-00004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25</xdr:row>
      <xdr:rowOff>180975</xdr:rowOff>
    </xdr:from>
    <xdr:to>
      <xdr:col>10</xdr:col>
      <xdr:colOff>685800</xdr:colOff>
      <xdr:row>27</xdr:row>
      <xdr:rowOff>19050</xdr:rowOff>
    </xdr:to>
    <xdr:sp macro="" textlink="">
      <xdr:nvSpPr>
        <xdr:cNvPr id="1351" name="ComboBox247" hidden="1">
          <a:extLst>
            <a:ext uri="{63B3BB69-23CF-44E3-9099-C40C66FF867C}">
              <a14:compatExt xmlns:a14="http://schemas.microsoft.com/office/drawing/2010/main" spid="_x0000_s1351"/>
            </a:ext>
            <a:ext uri="{FF2B5EF4-FFF2-40B4-BE49-F238E27FC236}">
              <a16:creationId xmlns:a16="http://schemas.microsoft.com/office/drawing/2014/main" xmlns="" id="{00000000-0008-0000-0200-00004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27</xdr:row>
      <xdr:rowOff>19050</xdr:rowOff>
    </xdr:from>
    <xdr:to>
      <xdr:col>10</xdr:col>
      <xdr:colOff>685800</xdr:colOff>
      <xdr:row>29</xdr:row>
      <xdr:rowOff>57150</xdr:rowOff>
    </xdr:to>
    <xdr:sp macro="" textlink="">
      <xdr:nvSpPr>
        <xdr:cNvPr id="1352" name="ComboBox248" hidden="1">
          <a:extLst>
            <a:ext uri="{63B3BB69-23CF-44E3-9099-C40C66FF867C}">
              <a14:compatExt xmlns:a14="http://schemas.microsoft.com/office/drawing/2010/main" spid="_x0000_s1352"/>
            </a:ext>
            <a:ext uri="{FF2B5EF4-FFF2-40B4-BE49-F238E27FC236}">
              <a16:creationId xmlns:a16="http://schemas.microsoft.com/office/drawing/2014/main" xmlns="" id="{00000000-0008-0000-0200-00004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29</xdr:row>
      <xdr:rowOff>57150</xdr:rowOff>
    </xdr:from>
    <xdr:to>
      <xdr:col>10</xdr:col>
      <xdr:colOff>685800</xdr:colOff>
      <xdr:row>30</xdr:row>
      <xdr:rowOff>95250</xdr:rowOff>
    </xdr:to>
    <xdr:sp macro="" textlink="">
      <xdr:nvSpPr>
        <xdr:cNvPr id="1353" name="ComboBox249" hidden="1">
          <a:extLst>
            <a:ext uri="{63B3BB69-23CF-44E3-9099-C40C66FF867C}">
              <a14:compatExt xmlns:a14="http://schemas.microsoft.com/office/drawing/2010/main" spid="_x0000_s1353"/>
            </a:ext>
            <a:ext uri="{FF2B5EF4-FFF2-40B4-BE49-F238E27FC236}">
              <a16:creationId xmlns:a16="http://schemas.microsoft.com/office/drawing/2014/main" xmlns="" id="{00000000-0008-0000-0200-00004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30</xdr:row>
      <xdr:rowOff>28575</xdr:rowOff>
    </xdr:from>
    <xdr:to>
      <xdr:col>10</xdr:col>
      <xdr:colOff>685800</xdr:colOff>
      <xdr:row>31</xdr:row>
      <xdr:rowOff>66675</xdr:rowOff>
    </xdr:to>
    <xdr:sp macro="" textlink="">
      <xdr:nvSpPr>
        <xdr:cNvPr id="1354" name="ComboBox250" hidden="1">
          <a:extLst>
            <a:ext uri="{63B3BB69-23CF-44E3-9099-C40C66FF867C}">
              <a14:compatExt xmlns:a14="http://schemas.microsoft.com/office/drawing/2010/main" spid="_x0000_s1354"/>
            </a:ext>
            <a:ext uri="{FF2B5EF4-FFF2-40B4-BE49-F238E27FC236}">
              <a16:creationId xmlns:a16="http://schemas.microsoft.com/office/drawing/2014/main" xmlns="" id="{00000000-0008-0000-0200-00004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30</xdr:row>
      <xdr:rowOff>38100</xdr:rowOff>
    </xdr:from>
    <xdr:to>
      <xdr:col>10</xdr:col>
      <xdr:colOff>685800</xdr:colOff>
      <xdr:row>31</xdr:row>
      <xdr:rowOff>76200</xdr:rowOff>
    </xdr:to>
    <xdr:sp macro="" textlink="">
      <xdr:nvSpPr>
        <xdr:cNvPr id="1355" name="ComboBox251" hidden="1">
          <a:extLst>
            <a:ext uri="{63B3BB69-23CF-44E3-9099-C40C66FF867C}">
              <a14:compatExt xmlns:a14="http://schemas.microsoft.com/office/drawing/2010/main" spid="_x0000_s1355"/>
            </a:ext>
            <a:ext uri="{FF2B5EF4-FFF2-40B4-BE49-F238E27FC236}">
              <a16:creationId xmlns:a16="http://schemas.microsoft.com/office/drawing/2014/main" xmlns="" id="{00000000-0008-0000-0200-00004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</xdr:row>
      <xdr:rowOff>76200</xdr:rowOff>
    </xdr:from>
    <xdr:to>
      <xdr:col>10</xdr:col>
      <xdr:colOff>685800</xdr:colOff>
      <xdr:row>32</xdr:row>
      <xdr:rowOff>114300</xdr:rowOff>
    </xdr:to>
    <xdr:sp macro="" textlink="">
      <xdr:nvSpPr>
        <xdr:cNvPr id="1356" name="ComboBox252" hidden="1">
          <a:extLst>
            <a:ext uri="{63B3BB69-23CF-44E3-9099-C40C66FF867C}">
              <a14:compatExt xmlns:a14="http://schemas.microsoft.com/office/drawing/2010/main" spid="_x0000_s1356"/>
            </a:ext>
            <a:ext uri="{FF2B5EF4-FFF2-40B4-BE49-F238E27FC236}">
              <a16:creationId xmlns:a16="http://schemas.microsoft.com/office/drawing/2014/main" xmlns="" id="{00000000-0008-0000-0200-00004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37</xdr:row>
      <xdr:rowOff>76200</xdr:rowOff>
    </xdr:from>
    <xdr:to>
      <xdr:col>10</xdr:col>
      <xdr:colOff>685800</xdr:colOff>
      <xdr:row>38</xdr:row>
      <xdr:rowOff>114300</xdr:rowOff>
    </xdr:to>
    <xdr:sp macro="" textlink="">
      <xdr:nvSpPr>
        <xdr:cNvPr id="1357" name="ComboBox253" hidden="1">
          <a:extLst>
            <a:ext uri="{63B3BB69-23CF-44E3-9099-C40C66FF867C}">
              <a14:compatExt xmlns:a14="http://schemas.microsoft.com/office/drawing/2010/main" spid="_x0000_s1357"/>
            </a:ext>
            <a:ext uri="{FF2B5EF4-FFF2-40B4-BE49-F238E27FC236}">
              <a16:creationId xmlns:a16="http://schemas.microsoft.com/office/drawing/2014/main" xmlns="" id="{00000000-0008-0000-0200-00004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38</xdr:row>
      <xdr:rowOff>85725</xdr:rowOff>
    </xdr:from>
    <xdr:to>
      <xdr:col>10</xdr:col>
      <xdr:colOff>685800</xdr:colOff>
      <xdr:row>39</xdr:row>
      <xdr:rowOff>123825</xdr:rowOff>
    </xdr:to>
    <xdr:sp macro="" textlink="">
      <xdr:nvSpPr>
        <xdr:cNvPr id="1358" name="ComboBox254" hidden="1">
          <a:extLst>
            <a:ext uri="{63B3BB69-23CF-44E3-9099-C40C66FF867C}">
              <a14:compatExt xmlns:a14="http://schemas.microsoft.com/office/drawing/2010/main" spid="_x0000_s1358"/>
            </a:ext>
            <a:ext uri="{FF2B5EF4-FFF2-40B4-BE49-F238E27FC236}">
              <a16:creationId xmlns:a16="http://schemas.microsoft.com/office/drawing/2014/main" xmlns="" id="{00000000-0008-0000-0200-00004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39</xdr:row>
      <xdr:rowOff>76200</xdr:rowOff>
    </xdr:from>
    <xdr:to>
      <xdr:col>10</xdr:col>
      <xdr:colOff>685800</xdr:colOff>
      <xdr:row>40</xdr:row>
      <xdr:rowOff>114300</xdr:rowOff>
    </xdr:to>
    <xdr:sp macro="" textlink="">
      <xdr:nvSpPr>
        <xdr:cNvPr id="1359" name="ComboBox255" hidden="1">
          <a:extLst>
            <a:ext uri="{63B3BB69-23CF-44E3-9099-C40C66FF867C}">
              <a14:compatExt xmlns:a14="http://schemas.microsoft.com/office/drawing/2010/main" spid="_x0000_s1359"/>
            </a:ext>
            <a:ext uri="{FF2B5EF4-FFF2-40B4-BE49-F238E27FC236}">
              <a16:creationId xmlns:a16="http://schemas.microsoft.com/office/drawing/2014/main" xmlns="" id="{00000000-0008-0000-0200-00004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40</xdr:row>
      <xdr:rowOff>95250</xdr:rowOff>
    </xdr:from>
    <xdr:to>
      <xdr:col>10</xdr:col>
      <xdr:colOff>685800</xdr:colOff>
      <xdr:row>41</xdr:row>
      <xdr:rowOff>133350</xdr:rowOff>
    </xdr:to>
    <xdr:sp macro="" textlink="">
      <xdr:nvSpPr>
        <xdr:cNvPr id="1360" name="ComboBox256" hidden="1">
          <a:extLst>
            <a:ext uri="{63B3BB69-23CF-44E3-9099-C40C66FF867C}">
              <a14:compatExt xmlns:a14="http://schemas.microsoft.com/office/drawing/2010/main" spid="_x0000_s1360"/>
            </a:ext>
            <a:ext uri="{FF2B5EF4-FFF2-40B4-BE49-F238E27FC236}">
              <a16:creationId xmlns:a16="http://schemas.microsoft.com/office/drawing/2014/main" xmlns="" id="{00000000-0008-0000-0200-00005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42</xdr:row>
      <xdr:rowOff>123825</xdr:rowOff>
    </xdr:from>
    <xdr:to>
      <xdr:col>10</xdr:col>
      <xdr:colOff>685800</xdr:colOff>
      <xdr:row>43</xdr:row>
      <xdr:rowOff>161925</xdr:rowOff>
    </xdr:to>
    <xdr:sp macro="" textlink="">
      <xdr:nvSpPr>
        <xdr:cNvPr id="1361" name="ComboBox257" hidden="1">
          <a:extLst>
            <a:ext uri="{63B3BB69-23CF-44E3-9099-C40C66FF867C}">
              <a14:compatExt xmlns:a14="http://schemas.microsoft.com/office/drawing/2010/main" spid="_x0000_s1361"/>
            </a:ext>
            <a:ext uri="{FF2B5EF4-FFF2-40B4-BE49-F238E27FC236}">
              <a16:creationId xmlns:a16="http://schemas.microsoft.com/office/drawing/2014/main" xmlns="" id="{00000000-0008-0000-0200-00005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33</xdr:row>
      <xdr:rowOff>114300</xdr:rowOff>
    </xdr:from>
    <xdr:to>
      <xdr:col>10</xdr:col>
      <xdr:colOff>685800</xdr:colOff>
      <xdr:row>34</xdr:row>
      <xdr:rowOff>152400</xdr:rowOff>
    </xdr:to>
    <xdr:sp macro="" textlink="">
      <xdr:nvSpPr>
        <xdr:cNvPr id="1366" name="ComboBox262" hidden="1">
          <a:extLst>
            <a:ext uri="{63B3BB69-23CF-44E3-9099-C40C66FF867C}">
              <a14:compatExt xmlns:a14="http://schemas.microsoft.com/office/drawing/2010/main" spid="_x0000_s1366"/>
            </a:ext>
            <a:ext uri="{FF2B5EF4-FFF2-40B4-BE49-F238E27FC236}">
              <a16:creationId xmlns:a16="http://schemas.microsoft.com/office/drawing/2014/main" xmlns="" id="{00000000-0008-0000-0200-00005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41</xdr:row>
      <xdr:rowOff>104775</xdr:rowOff>
    </xdr:from>
    <xdr:to>
      <xdr:col>10</xdr:col>
      <xdr:colOff>685800</xdr:colOff>
      <xdr:row>42</xdr:row>
      <xdr:rowOff>152400</xdr:rowOff>
    </xdr:to>
    <xdr:sp macro="" textlink="">
      <xdr:nvSpPr>
        <xdr:cNvPr id="1367" name="ComboBox263" hidden="1">
          <a:extLst>
            <a:ext uri="{63B3BB69-23CF-44E3-9099-C40C66FF867C}">
              <a14:compatExt xmlns:a14="http://schemas.microsoft.com/office/drawing/2010/main" spid="_x0000_s1367"/>
            </a:ext>
            <a:ext uri="{FF2B5EF4-FFF2-40B4-BE49-F238E27FC236}">
              <a16:creationId xmlns:a16="http://schemas.microsoft.com/office/drawing/2014/main" xmlns="" id="{00000000-0008-0000-0200-00005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59</xdr:row>
      <xdr:rowOff>133350</xdr:rowOff>
    </xdr:from>
    <xdr:to>
      <xdr:col>10</xdr:col>
      <xdr:colOff>685800</xdr:colOff>
      <xdr:row>61</xdr:row>
      <xdr:rowOff>9525</xdr:rowOff>
    </xdr:to>
    <xdr:sp macro="" textlink="">
      <xdr:nvSpPr>
        <xdr:cNvPr id="1407" name="ComboBox275" hidden="1">
          <a:extLst>
            <a:ext uri="{63B3BB69-23CF-44E3-9099-C40C66FF867C}">
              <a14:compatExt xmlns:a14="http://schemas.microsoft.com/office/drawing/2010/main" spid="_x0000_s1407"/>
            </a:ext>
            <a:ext uri="{FF2B5EF4-FFF2-40B4-BE49-F238E27FC236}">
              <a16:creationId xmlns:a16="http://schemas.microsoft.com/office/drawing/2014/main" xmlns="" id="{00000000-0008-0000-0200-00007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44</xdr:row>
      <xdr:rowOff>161925</xdr:rowOff>
    </xdr:from>
    <xdr:to>
      <xdr:col>10</xdr:col>
      <xdr:colOff>685800</xdr:colOff>
      <xdr:row>46</xdr:row>
      <xdr:rowOff>9525</xdr:rowOff>
    </xdr:to>
    <xdr:sp macro="" textlink="">
      <xdr:nvSpPr>
        <xdr:cNvPr id="1408" name="ComboBox221" hidden="1">
          <a:extLst>
            <a:ext uri="{63B3BB69-23CF-44E3-9099-C40C66FF867C}">
              <a14:compatExt xmlns:a14="http://schemas.microsoft.com/office/drawing/2010/main" spid="_x0000_s1408"/>
            </a:ext>
            <a:ext uri="{FF2B5EF4-FFF2-40B4-BE49-F238E27FC236}">
              <a16:creationId xmlns:a16="http://schemas.microsoft.com/office/drawing/2014/main" xmlns="" id="{00000000-0008-0000-0200-00008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45</xdr:row>
      <xdr:rowOff>180975</xdr:rowOff>
    </xdr:from>
    <xdr:to>
      <xdr:col>10</xdr:col>
      <xdr:colOff>685800</xdr:colOff>
      <xdr:row>47</xdr:row>
      <xdr:rowOff>19050</xdr:rowOff>
    </xdr:to>
    <xdr:sp macro="" textlink="">
      <xdr:nvSpPr>
        <xdr:cNvPr id="1409" name="ComboBox222" hidden="1">
          <a:extLst>
            <a:ext uri="{63B3BB69-23CF-44E3-9099-C40C66FF867C}">
              <a14:compatExt xmlns:a14="http://schemas.microsoft.com/office/drawing/2010/main" spid="_x0000_s1409"/>
            </a:ext>
            <a:ext uri="{FF2B5EF4-FFF2-40B4-BE49-F238E27FC236}">
              <a16:creationId xmlns:a16="http://schemas.microsoft.com/office/drawing/2014/main" xmlns="" id="{00000000-0008-0000-0200-00008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46</xdr:row>
      <xdr:rowOff>190500</xdr:rowOff>
    </xdr:from>
    <xdr:to>
      <xdr:col>10</xdr:col>
      <xdr:colOff>685800</xdr:colOff>
      <xdr:row>48</xdr:row>
      <xdr:rowOff>28575</xdr:rowOff>
    </xdr:to>
    <xdr:sp macro="" textlink="">
      <xdr:nvSpPr>
        <xdr:cNvPr id="1410" name="ComboBox223" hidden="1">
          <a:extLst>
            <a:ext uri="{63B3BB69-23CF-44E3-9099-C40C66FF867C}">
              <a14:compatExt xmlns:a14="http://schemas.microsoft.com/office/drawing/2010/main" spid="_x0000_s1410"/>
            </a:ext>
            <a:ext uri="{FF2B5EF4-FFF2-40B4-BE49-F238E27FC236}">
              <a16:creationId xmlns:a16="http://schemas.microsoft.com/office/drawing/2014/main" xmlns="" id="{00000000-0008-0000-0200-00008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47</xdr:row>
      <xdr:rowOff>200025</xdr:rowOff>
    </xdr:from>
    <xdr:to>
      <xdr:col>10</xdr:col>
      <xdr:colOff>685800</xdr:colOff>
      <xdr:row>49</xdr:row>
      <xdr:rowOff>38100</xdr:rowOff>
    </xdr:to>
    <xdr:sp macro="" textlink="">
      <xdr:nvSpPr>
        <xdr:cNvPr id="1411" name="ComboBox224" hidden="1">
          <a:extLst>
            <a:ext uri="{63B3BB69-23CF-44E3-9099-C40C66FF867C}">
              <a14:compatExt xmlns:a14="http://schemas.microsoft.com/office/drawing/2010/main" spid="_x0000_s1411"/>
            </a:ext>
            <a:ext uri="{FF2B5EF4-FFF2-40B4-BE49-F238E27FC236}">
              <a16:creationId xmlns:a16="http://schemas.microsoft.com/office/drawing/2014/main" xmlns="" id="{00000000-0008-0000-0200-00008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49</xdr:row>
      <xdr:rowOff>9525</xdr:rowOff>
    </xdr:from>
    <xdr:to>
      <xdr:col>10</xdr:col>
      <xdr:colOff>685800</xdr:colOff>
      <xdr:row>50</xdr:row>
      <xdr:rowOff>47625</xdr:rowOff>
    </xdr:to>
    <xdr:sp macro="" textlink="">
      <xdr:nvSpPr>
        <xdr:cNvPr id="1412" name="ComboBox225" hidden="1">
          <a:extLst>
            <a:ext uri="{63B3BB69-23CF-44E3-9099-C40C66FF867C}">
              <a14:compatExt xmlns:a14="http://schemas.microsoft.com/office/drawing/2010/main" spid="_x0000_s1412"/>
            </a:ext>
            <a:ext uri="{FF2B5EF4-FFF2-40B4-BE49-F238E27FC236}">
              <a16:creationId xmlns:a16="http://schemas.microsoft.com/office/drawing/2014/main" xmlns="" id="{00000000-0008-0000-0200-00008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50</xdr:row>
      <xdr:rowOff>19050</xdr:rowOff>
    </xdr:from>
    <xdr:to>
      <xdr:col>10</xdr:col>
      <xdr:colOff>685800</xdr:colOff>
      <xdr:row>51</xdr:row>
      <xdr:rowOff>57150</xdr:rowOff>
    </xdr:to>
    <xdr:sp macro="" textlink="">
      <xdr:nvSpPr>
        <xdr:cNvPr id="1413" name="ComboBox226" hidden="1">
          <a:extLst>
            <a:ext uri="{63B3BB69-23CF-44E3-9099-C40C66FF867C}">
              <a14:compatExt xmlns:a14="http://schemas.microsoft.com/office/drawing/2010/main" spid="_x0000_s1413"/>
            </a:ext>
            <a:ext uri="{FF2B5EF4-FFF2-40B4-BE49-F238E27FC236}">
              <a16:creationId xmlns:a16="http://schemas.microsoft.com/office/drawing/2014/main" xmlns="" id="{00000000-0008-0000-0200-00008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51</xdr:row>
      <xdr:rowOff>28575</xdr:rowOff>
    </xdr:from>
    <xdr:to>
      <xdr:col>10</xdr:col>
      <xdr:colOff>685800</xdr:colOff>
      <xdr:row>52</xdr:row>
      <xdr:rowOff>66675</xdr:rowOff>
    </xdr:to>
    <xdr:sp macro="" textlink="">
      <xdr:nvSpPr>
        <xdr:cNvPr id="1414" name="ComboBox227" hidden="1">
          <a:extLst>
            <a:ext uri="{63B3BB69-23CF-44E3-9099-C40C66FF867C}">
              <a14:compatExt xmlns:a14="http://schemas.microsoft.com/office/drawing/2010/main" spid="_x0000_s1414"/>
            </a:ext>
            <a:ext uri="{FF2B5EF4-FFF2-40B4-BE49-F238E27FC236}">
              <a16:creationId xmlns:a16="http://schemas.microsoft.com/office/drawing/2014/main" xmlns="" id="{00000000-0008-0000-0200-00008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52</xdr:row>
      <xdr:rowOff>28575</xdr:rowOff>
    </xdr:from>
    <xdr:to>
      <xdr:col>10</xdr:col>
      <xdr:colOff>685800</xdr:colOff>
      <xdr:row>53</xdr:row>
      <xdr:rowOff>66675</xdr:rowOff>
    </xdr:to>
    <xdr:sp macro="" textlink="">
      <xdr:nvSpPr>
        <xdr:cNvPr id="1415" name="ComboBox228" hidden="1">
          <a:extLst>
            <a:ext uri="{63B3BB69-23CF-44E3-9099-C40C66FF867C}">
              <a14:compatExt xmlns:a14="http://schemas.microsoft.com/office/drawing/2010/main" spid="_x0000_s1415"/>
            </a:ext>
            <a:ext uri="{FF2B5EF4-FFF2-40B4-BE49-F238E27FC236}">
              <a16:creationId xmlns:a16="http://schemas.microsoft.com/office/drawing/2014/main" xmlns="" id="{00000000-0008-0000-0200-00008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53</xdr:row>
      <xdr:rowOff>38100</xdr:rowOff>
    </xdr:from>
    <xdr:to>
      <xdr:col>10</xdr:col>
      <xdr:colOff>685800</xdr:colOff>
      <xdr:row>54</xdr:row>
      <xdr:rowOff>152400</xdr:rowOff>
    </xdr:to>
    <xdr:sp macro="" textlink="">
      <xdr:nvSpPr>
        <xdr:cNvPr id="1416" name="ComboBox258" hidden="1">
          <a:extLst>
            <a:ext uri="{63B3BB69-23CF-44E3-9099-C40C66FF867C}">
              <a14:compatExt xmlns:a14="http://schemas.microsoft.com/office/drawing/2010/main" spid="_x0000_s1416"/>
            </a:ext>
            <a:ext uri="{FF2B5EF4-FFF2-40B4-BE49-F238E27FC236}">
              <a16:creationId xmlns:a16="http://schemas.microsoft.com/office/drawing/2014/main" xmlns="" id="{00000000-0008-0000-0200-00008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54</xdr:row>
      <xdr:rowOff>142875</xdr:rowOff>
    </xdr:from>
    <xdr:to>
      <xdr:col>10</xdr:col>
      <xdr:colOff>685800</xdr:colOff>
      <xdr:row>56</xdr:row>
      <xdr:rowOff>19050</xdr:rowOff>
    </xdr:to>
    <xdr:sp macro="" textlink="">
      <xdr:nvSpPr>
        <xdr:cNvPr id="1417" name="ComboBox259" hidden="1">
          <a:extLst>
            <a:ext uri="{63B3BB69-23CF-44E3-9099-C40C66FF867C}">
              <a14:compatExt xmlns:a14="http://schemas.microsoft.com/office/drawing/2010/main" spid="_x0000_s1417"/>
            </a:ext>
            <a:ext uri="{FF2B5EF4-FFF2-40B4-BE49-F238E27FC236}">
              <a16:creationId xmlns:a16="http://schemas.microsoft.com/office/drawing/2014/main" xmlns="" id="{00000000-0008-0000-0200-00008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55</xdr:row>
      <xdr:rowOff>161925</xdr:rowOff>
    </xdr:from>
    <xdr:to>
      <xdr:col>10</xdr:col>
      <xdr:colOff>685800</xdr:colOff>
      <xdr:row>57</xdr:row>
      <xdr:rowOff>38100</xdr:rowOff>
    </xdr:to>
    <xdr:sp macro="" textlink="">
      <xdr:nvSpPr>
        <xdr:cNvPr id="1418" name="ComboBox260" hidden="1">
          <a:extLst>
            <a:ext uri="{63B3BB69-23CF-44E3-9099-C40C66FF867C}">
              <a14:compatExt xmlns:a14="http://schemas.microsoft.com/office/drawing/2010/main" spid="_x0000_s1418"/>
            </a:ext>
            <a:ext uri="{FF2B5EF4-FFF2-40B4-BE49-F238E27FC236}">
              <a16:creationId xmlns:a16="http://schemas.microsoft.com/office/drawing/2014/main" xmlns="" id="{00000000-0008-0000-0200-00008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19" name="ComboBox261" hidden="1">
          <a:extLst>
            <a:ext uri="{63B3BB69-23CF-44E3-9099-C40C66FF867C}">
              <a14:compatExt xmlns:a14="http://schemas.microsoft.com/office/drawing/2010/main" spid="_x0000_s1419"/>
            </a:ext>
            <a:ext uri="{FF2B5EF4-FFF2-40B4-BE49-F238E27FC236}">
              <a16:creationId xmlns:a16="http://schemas.microsoft.com/office/drawing/2014/main" xmlns="" id="{00000000-0008-0000-0200-00008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0" name="ComboBox264" hidden="1">
          <a:extLst>
            <a:ext uri="{63B3BB69-23CF-44E3-9099-C40C66FF867C}">
              <a14:compatExt xmlns:a14="http://schemas.microsoft.com/office/drawing/2010/main" spid="_x0000_s1420"/>
            </a:ext>
            <a:ext uri="{FF2B5EF4-FFF2-40B4-BE49-F238E27FC236}">
              <a16:creationId xmlns:a16="http://schemas.microsoft.com/office/drawing/2014/main" xmlns="" id="{00000000-0008-0000-0200-00008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43</xdr:row>
      <xdr:rowOff>171450</xdr:rowOff>
    </xdr:from>
    <xdr:to>
      <xdr:col>10</xdr:col>
      <xdr:colOff>685800</xdr:colOff>
      <xdr:row>45</xdr:row>
      <xdr:rowOff>9525</xdr:rowOff>
    </xdr:to>
    <xdr:sp macro="" textlink="">
      <xdr:nvSpPr>
        <xdr:cNvPr id="1421" name="ComboBox265" hidden="1">
          <a:extLst>
            <a:ext uri="{63B3BB69-23CF-44E3-9099-C40C66FF867C}">
              <a14:compatExt xmlns:a14="http://schemas.microsoft.com/office/drawing/2010/main" spid="_x0000_s1421"/>
            </a:ext>
            <a:ext uri="{FF2B5EF4-FFF2-40B4-BE49-F238E27FC236}">
              <a16:creationId xmlns:a16="http://schemas.microsoft.com/office/drawing/2014/main" xmlns="" id="{00000000-0008-0000-0200-00008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2" name="ComboBox266" hidden="1">
          <a:extLst>
            <a:ext uri="{63B3BB69-23CF-44E3-9099-C40C66FF867C}">
              <a14:compatExt xmlns:a14="http://schemas.microsoft.com/office/drawing/2010/main" spid="_x0000_s1422"/>
            </a:ext>
            <a:ext uri="{FF2B5EF4-FFF2-40B4-BE49-F238E27FC236}">
              <a16:creationId xmlns:a16="http://schemas.microsoft.com/office/drawing/2014/main" xmlns="" id="{00000000-0008-0000-0200-00008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3" name="ComboBox267" hidden="1">
          <a:extLst>
            <a:ext uri="{63B3BB69-23CF-44E3-9099-C40C66FF867C}">
              <a14:compatExt xmlns:a14="http://schemas.microsoft.com/office/drawing/2010/main" spid="_x0000_s1423"/>
            </a:ext>
            <a:ext uri="{FF2B5EF4-FFF2-40B4-BE49-F238E27FC236}">
              <a16:creationId xmlns:a16="http://schemas.microsoft.com/office/drawing/2014/main" xmlns="" id="{00000000-0008-0000-0200-00008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4" name="ComboBox268" hidden="1">
          <a:extLst>
            <a:ext uri="{63B3BB69-23CF-44E3-9099-C40C66FF867C}">
              <a14:compatExt xmlns:a14="http://schemas.microsoft.com/office/drawing/2010/main" spid="_x0000_s1424"/>
            </a:ext>
            <a:ext uri="{FF2B5EF4-FFF2-40B4-BE49-F238E27FC236}">
              <a16:creationId xmlns:a16="http://schemas.microsoft.com/office/drawing/2014/main" xmlns="" id="{00000000-0008-0000-0200-00009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5" name="ComboBox269" hidden="1">
          <a:extLst>
            <a:ext uri="{63B3BB69-23CF-44E3-9099-C40C66FF867C}">
              <a14:compatExt xmlns:a14="http://schemas.microsoft.com/office/drawing/2010/main" spid="_x0000_s1425"/>
            </a:ext>
            <a:ext uri="{FF2B5EF4-FFF2-40B4-BE49-F238E27FC236}">
              <a16:creationId xmlns:a16="http://schemas.microsoft.com/office/drawing/2014/main" xmlns="" id="{00000000-0008-0000-0200-00009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6" name="ComboBox270" hidden="1">
          <a:extLst>
            <a:ext uri="{63B3BB69-23CF-44E3-9099-C40C66FF867C}">
              <a14:compatExt xmlns:a14="http://schemas.microsoft.com/office/drawing/2010/main" spid="_x0000_s1426"/>
            </a:ext>
            <a:ext uri="{FF2B5EF4-FFF2-40B4-BE49-F238E27FC236}">
              <a16:creationId xmlns:a16="http://schemas.microsoft.com/office/drawing/2014/main" xmlns="" id="{00000000-0008-0000-0200-00009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7" name="ComboBox271" hidden="1">
          <a:extLst>
            <a:ext uri="{63B3BB69-23CF-44E3-9099-C40C66FF867C}">
              <a14:compatExt xmlns:a14="http://schemas.microsoft.com/office/drawing/2010/main" spid="_x0000_s1427"/>
            </a:ext>
            <a:ext uri="{FF2B5EF4-FFF2-40B4-BE49-F238E27FC236}">
              <a16:creationId xmlns:a16="http://schemas.microsoft.com/office/drawing/2014/main" xmlns="" id="{00000000-0008-0000-0200-00009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8" name="ComboBox272" hidden="1">
          <a:extLst>
            <a:ext uri="{63B3BB69-23CF-44E3-9099-C40C66FF867C}">
              <a14:compatExt xmlns:a14="http://schemas.microsoft.com/office/drawing/2010/main" spid="_x0000_s1428"/>
            </a:ext>
            <a:ext uri="{FF2B5EF4-FFF2-40B4-BE49-F238E27FC236}">
              <a16:creationId xmlns:a16="http://schemas.microsoft.com/office/drawing/2014/main" xmlns="" id="{00000000-0008-0000-0200-00009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29" name="ComboBox273" hidden="1">
          <a:extLst>
            <a:ext uri="{63B3BB69-23CF-44E3-9099-C40C66FF867C}">
              <a14:compatExt xmlns:a14="http://schemas.microsoft.com/office/drawing/2010/main" spid="_x0000_s1429"/>
            </a:ext>
            <a:ext uri="{FF2B5EF4-FFF2-40B4-BE49-F238E27FC236}">
              <a16:creationId xmlns:a16="http://schemas.microsoft.com/office/drawing/2014/main" xmlns="" id="{00000000-0008-0000-0200-00009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30" name="ComboBox274" hidden="1">
          <a:extLst>
            <a:ext uri="{63B3BB69-23CF-44E3-9099-C40C66FF867C}">
              <a14:compatExt xmlns:a14="http://schemas.microsoft.com/office/drawing/2010/main" spid="_x0000_s1430"/>
            </a:ext>
            <a:ext uri="{FF2B5EF4-FFF2-40B4-BE49-F238E27FC236}">
              <a16:creationId xmlns:a16="http://schemas.microsoft.com/office/drawing/2014/main" xmlns="" id="{00000000-0008-0000-0200-00009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31" name="ComboBox276" hidden="1">
          <a:extLst>
            <a:ext uri="{63B3BB69-23CF-44E3-9099-C40C66FF867C}">
              <a14:compatExt xmlns:a14="http://schemas.microsoft.com/office/drawing/2010/main" spid="_x0000_s1431"/>
            </a:ext>
            <a:ext uri="{FF2B5EF4-FFF2-40B4-BE49-F238E27FC236}">
              <a16:creationId xmlns:a16="http://schemas.microsoft.com/office/drawing/2014/main" xmlns="" id="{00000000-0008-0000-0200-00009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36</xdr:row>
      <xdr:rowOff>133350</xdr:rowOff>
    </xdr:from>
    <xdr:to>
      <xdr:col>10</xdr:col>
      <xdr:colOff>685800</xdr:colOff>
      <xdr:row>37</xdr:row>
      <xdr:rowOff>161925</xdr:rowOff>
    </xdr:to>
    <xdr:sp macro="" textlink="">
      <xdr:nvSpPr>
        <xdr:cNvPr id="1435" name="ComboBox279" hidden="1">
          <a:extLst>
            <a:ext uri="{63B3BB69-23CF-44E3-9099-C40C66FF867C}">
              <a14:compatExt xmlns:a14="http://schemas.microsoft.com/office/drawing/2010/main" spid="_x0000_s1435"/>
            </a:ext>
            <a:ext uri="{FF2B5EF4-FFF2-40B4-BE49-F238E27FC236}">
              <a16:creationId xmlns:a16="http://schemas.microsoft.com/office/drawing/2014/main" xmlns="" id="{00000000-0008-0000-0200-00009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34</xdr:row>
      <xdr:rowOff>95250</xdr:rowOff>
    </xdr:from>
    <xdr:to>
      <xdr:col>10</xdr:col>
      <xdr:colOff>685800</xdr:colOff>
      <xdr:row>35</xdr:row>
      <xdr:rowOff>133350</xdr:rowOff>
    </xdr:to>
    <xdr:sp macro="" textlink="">
      <xdr:nvSpPr>
        <xdr:cNvPr id="1436" name="ComboBox277" hidden="1">
          <a:extLst>
            <a:ext uri="{63B3BB69-23CF-44E3-9099-C40C66FF867C}">
              <a14:compatExt xmlns:a14="http://schemas.microsoft.com/office/drawing/2010/main" spid="_x0000_s1436"/>
            </a:ext>
            <a:ext uri="{FF2B5EF4-FFF2-40B4-BE49-F238E27FC236}">
              <a16:creationId xmlns:a16="http://schemas.microsoft.com/office/drawing/2014/main" xmlns="" id="{00000000-0008-0000-0200-00009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35</xdr:row>
      <xdr:rowOff>85725</xdr:rowOff>
    </xdr:from>
    <xdr:to>
      <xdr:col>10</xdr:col>
      <xdr:colOff>685800</xdr:colOff>
      <xdr:row>36</xdr:row>
      <xdr:rowOff>123825</xdr:rowOff>
    </xdr:to>
    <xdr:sp macro="" textlink="">
      <xdr:nvSpPr>
        <xdr:cNvPr id="1437" name="ComboBox278" hidden="1">
          <a:extLst>
            <a:ext uri="{63B3BB69-23CF-44E3-9099-C40C66FF867C}">
              <a14:compatExt xmlns:a14="http://schemas.microsoft.com/office/drawing/2010/main" spid="_x0000_s1437"/>
            </a:ext>
            <a:ext uri="{FF2B5EF4-FFF2-40B4-BE49-F238E27FC236}">
              <a16:creationId xmlns:a16="http://schemas.microsoft.com/office/drawing/2014/main" xmlns="" id="{00000000-0008-0000-0200-00009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156</xdr:row>
      <xdr:rowOff>142875</xdr:rowOff>
    </xdr:from>
    <xdr:to>
      <xdr:col>10</xdr:col>
      <xdr:colOff>685800</xdr:colOff>
      <xdr:row>158</xdr:row>
      <xdr:rowOff>19050</xdr:rowOff>
    </xdr:to>
    <xdr:sp macro="" textlink="">
      <xdr:nvSpPr>
        <xdr:cNvPr id="1438" name="ComboBox32" hidden="1">
          <a:extLst>
            <a:ext uri="{63B3BB69-23CF-44E3-9099-C40C66FF867C}">
              <a14:compatExt xmlns:a14="http://schemas.microsoft.com/office/drawing/2010/main" spid="_x0000_s1438"/>
            </a:ext>
            <a:ext uri="{FF2B5EF4-FFF2-40B4-BE49-F238E27FC236}">
              <a16:creationId xmlns:a16="http://schemas.microsoft.com/office/drawing/2014/main" xmlns="" id="{00000000-0008-0000-0200-00009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155</xdr:row>
      <xdr:rowOff>142875</xdr:rowOff>
    </xdr:from>
    <xdr:to>
      <xdr:col>10</xdr:col>
      <xdr:colOff>685800</xdr:colOff>
      <xdr:row>157</xdr:row>
      <xdr:rowOff>9525</xdr:rowOff>
    </xdr:to>
    <xdr:sp macro="" textlink="">
      <xdr:nvSpPr>
        <xdr:cNvPr id="1439" name="ComboBox280" hidden="1">
          <a:extLst>
            <a:ext uri="{63B3BB69-23CF-44E3-9099-C40C66FF867C}">
              <a14:compatExt xmlns:a14="http://schemas.microsoft.com/office/drawing/2010/main" spid="_x0000_s1439"/>
            </a:ext>
            <a:ext uri="{FF2B5EF4-FFF2-40B4-BE49-F238E27FC236}">
              <a16:creationId xmlns:a16="http://schemas.microsoft.com/office/drawing/2014/main" xmlns="" id="{00000000-0008-0000-0200-00009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15</xdr:row>
      <xdr:rowOff>114300</xdr:rowOff>
    </xdr:from>
    <xdr:to>
      <xdr:col>10</xdr:col>
      <xdr:colOff>685800</xdr:colOff>
      <xdr:row>16</xdr:row>
      <xdr:rowOff>152400</xdr:rowOff>
    </xdr:to>
    <xdr:sp macro="" textlink="">
      <xdr:nvSpPr>
        <xdr:cNvPr id="1440" name="ComboBox281" hidden="1">
          <a:extLst>
            <a:ext uri="{63B3BB69-23CF-44E3-9099-C40C66FF867C}">
              <a14:compatExt xmlns:a14="http://schemas.microsoft.com/office/drawing/2010/main" spid="_x0000_s1440"/>
            </a:ext>
            <a:ext uri="{FF2B5EF4-FFF2-40B4-BE49-F238E27FC236}">
              <a16:creationId xmlns:a16="http://schemas.microsoft.com/office/drawing/2014/main" xmlns="" id="{00000000-0008-0000-0200-0000A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56</xdr:row>
      <xdr:rowOff>104775</xdr:rowOff>
    </xdr:from>
    <xdr:to>
      <xdr:col>10</xdr:col>
      <xdr:colOff>685800</xdr:colOff>
      <xdr:row>57</xdr:row>
      <xdr:rowOff>152400</xdr:rowOff>
    </xdr:to>
    <xdr:sp macro="" textlink="">
      <xdr:nvSpPr>
        <xdr:cNvPr id="1441" name="ComboBox282" hidden="1">
          <a:extLst>
            <a:ext uri="{63B3BB69-23CF-44E3-9099-C40C66FF867C}">
              <a14:compatExt xmlns:a14="http://schemas.microsoft.com/office/drawing/2010/main" spid="_x0000_s1441"/>
            </a:ext>
            <a:ext uri="{FF2B5EF4-FFF2-40B4-BE49-F238E27FC236}">
              <a16:creationId xmlns:a16="http://schemas.microsoft.com/office/drawing/2014/main" xmlns="" id="{00000000-0008-0000-0200-0000A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2" name="ComboBox283" hidden="1">
          <a:extLst>
            <a:ext uri="{63B3BB69-23CF-44E3-9099-C40C66FF867C}">
              <a14:compatExt xmlns:a14="http://schemas.microsoft.com/office/drawing/2010/main" spid="_x0000_s1442"/>
            </a:ext>
            <a:ext uri="{FF2B5EF4-FFF2-40B4-BE49-F238E27FC236}">
              <a16:creationId xmlns:a16="http://schemas.microsoft.com/office/drawing/2014/main" xmlns="" id="{00000000-0008-0000-0200-0000A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3" name="ComboBox284" hidden="1">
          <a:extLst>
            <a:ext uri="{63B3BB69-23CF-44E3-9099-C40C66FF867C}">
              <a14:compatExt xmlns:a14="http://schemas.microsoft.com/office/drawing/2010/main" spid="_x0000_s1443"/>
            </a:ext>
            <a:ext uri="{FF2B5EF4-FFF2-40B4-BE49-F238E27FC236}">
              <a16:creationId xmlns:a16="http://schemas.microsoft.com/office/drawing/2014/main" xmlns="" id="{00000000-0008-0000-0200-0000A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4" name="ComboBox285" hidden="1">
          <a:extLst>
            <a:ext uri="{63B3BB69-23CF-44E3-9099-C40C66FF867C}">
              <a14:compatExt xmlns:a14="http://schemas.microsoft.com/office/drawing/2010/main" spid="_x0000_s1444"/>
            </a:ext>
            <a:ext uri="{FF2B5EF4-FFF2-40B4-BE49-F238E27FC236}">
              <a16:creationId xmlns:a16="http://schemas.microsoft.com/office/drawing/2014/main" xmlns="" id="{00000000-0008-0000-0200-0000A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5" name="ComboBox286" hidden="1">
          <a:extLst>
            <a:ext uri="{63B3BB69-23CF-44E3-9099-C40C66FF867C}">
              <a14:compatExt xmlns:a14="http://schemas.microsoft.com/office/drawing/2010/main" spid="_x0000_s1445"/>
            </a:ext>
            <a:ext uri="{FF2B5EF4-FFF2-40B4-BE49-F238E27FC236}">
              <a16:creationId xmlns:a16="http://schemas.microsoft.com/office/drawing/2014/main" xmlns="" id="{00000000-0008-0000-0200-0000A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6" name="ComboBox287" hidden="1">
          <a:extLst>
            <a:ext uri="{63B3BB69-23CF-44E3-9099-C40C66FF867C}">
              <a14:compatExt xmlns:a14="http://schemas.microsoft.com/office/drawing/2010/main" spid="_x0000_s1446"/>
            </a:ext>
            <a:ext uri="{FF2B5EF4-FFF2-40B4-BE49-F238E27FC236}">
              <a16:creationId xmlns:a16="http://schemas.microsoft.com/office/drawing/2014/main" xmlns="" id="{00000000-0008-0000-0200-0000A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7" name="ComboBox288" hidden="1">
          <a:extLst>
            <a:ext uri="{63B3BB69-23CF-44E3-9099-C40C66FF867C}">
              <a14:compatExt xmlns:a14="http://schemas.microsoft.com/office/drawing/2010/main" spid="_x0000_s1447"/>
            </a:ext>
            <a:ext uri="{FF2B5EF4-FFF2-40B4-BE49-F238E27FC236}">
              <a16:creationId xmlns:a16="http://schemas.microsoft.com/office/drawing/2014/main" xmlns="" id="{00000000-0008-0000-0200-0000A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8" name="ComboBox289" hidden="1">
          <a:extLst>
            <a:ext uri="{63B3BB69-23CF-44E3-9099-C40C66FF867C}">
              <a14:compatExt xmlns:a14="http://schemas.microsoft.com/office/drawing/2010/main" spid="_x0000_s1448"/>
            </a:ext>
            <a:ext uri="{FF2B5EF4-FFF2-40B4-BE49-F238E27FC236}">
              <a16:creationId xmlns:a16="http://schemas.microsoft.com/office/drawing/2014/main" xmlns="" id="{00000000-0008-0000-0200-0000A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49" name="ComboBox290" hidden="1">
          <a:extLst>
            <a:ext uri="{63B3BB69-23CF-44E3-9099-C40C66FF867C}">
              <a14:compatExt xmlns:a14="http://schemas.microsoft.com/office/drawing/2010/main" spid="_x0000_s1449"/>
            </a:ext>
            <a:ext uri="{FF2B5EF4-FFF2-40B4-BE49-F238E27FC236}">
              <a16:creationId xmlns:a16="http://schemas.microsoft.com/office/drawing/2014/main" xmlns="" id="{00000000-0008-0000-0200-0000A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sp macro="" textlink="">
      <xdr:nvSpPr>
        <xdr:cNvPr id="1450" name="ComboBox291" hidden="1">
          <a:extLst>
            <a:ext uri="{63B3BB69-23CF-44E3-9099-C40C66FF867C}">
              <a14:compatExt xmlns:a14="http://schemas.microsoft.com/office/drawing/2010/main" spid="_x0000_s1450"/>
            </a:ext>
            <a:ext uri="{FF2B5EF4-FFF2-40B4-BE49-F238E27FC236}">
              <a16:creationId xmlns:a16="http://schemas.microsoft.com/office/drawing/2014/main" xmlns="" id="{00000000-0008-0000-0200-0000A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57</xdr:row>
      <xdr:rowOff>123825</xdr:rowOff>
    </xdr:from>
    <xdr:to>
      <xdr:col>10</xdr:col>
      <xdr:colOff>685800</xdr:colOff>
      <xdr:row>59</xdr:row>
      <xdr:rowOff>0</xdr:rowOff>
    </xdr:to>
    <xdr:sp macro="" textlink="">
      <xdr:nvSpPr>
        <xdr:cNvPr id="1451" name="ComboBox292" hidden="1">
          <a:extLst>
            <a:ext uri="{63B3BB69-23CF-44E3-9099-C40C66FF867C}">
              <a14:compatExt xmlns:a14="http://schemas.microsoft.com/office/drawing/2010/main" spid="_x0000_s1451"/>
            </a:ext>
            <a:ext uri="{FF2B5EF4-FFF2-40B4-BE49-F238E27FC236}">
              <a16:creationId xmlns:a16="http://schemas.microsoft.com/office/drawing/2014/main" xmlns="" id="{00000000-0008-0000-0200-0000A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58</xdr:row>
      <xdr:rowOff>133350</xdr:rowOff>
    </xdr:from>
    <xdr:to>
      <xdr:col>10</xdr:col>
      <xdr:colOff>685800</xdr:colOff>
      <xdr:row>60</xdr:row>
      <xdr:rowOff>9525</xdr:rowOff>
    </xdr:to>
    <xdr:sp macro="" textlink="">
      <xdr:nvSpPr>
        <xdr:cNvPr id="1452" name="ComboBox293" hidden="1">
          <a:extLst>
            <a:ext uri="{63B3BB69-23CF-44E3-9099-C40C66FF867C}">
              <a14:compatExt xmlns:a14="http://schemas.microsoft.com/office/drawing/2010/main" spid="_x0000_s1452"/>
            </a:ext>
            <a:ext uri="{FF2B5EF4-FFF2-40B4-BE49-F238E27FC236}">
              <a16:creationId xmlns:a16="http://schemas.microsoft.com/office/drawing/2014/main" xmlns="" id="{00000000-0008-0000-0200-0000A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3" name="ComboBox294" hidden="1">
          <a:extLst>
            <a:ext uri="{63B3BB69-23CF-44E3-9099-C40C66FF867C}">
              <a14:compatExt xmlns:a14="http://schemas.microsoft.com/office/drawing/2010/main" spid="_x0000_s1453"/>
            </a:ext>
            <a:ext uri="{FF2B5EF4-FFF2-40B4-BE49-F238E27FC236}">
              <a16:creationId xmlns:a16="http://schemas.microsoft.com/office/drawing/2014/main" xmlns="" id="{00000000-0008-0000-0200-0000A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4" name="ComboBox295" hidden="1">
          <a:extLst>
            <a:ext uri="{63B3BB69-23CF-44E3-9099-C40C66FF867C}">
              <a14:compatExt xmlns:a14="http://schemas.microsoft.com/office/drawing/2010/main" spid="_x0000_s1454"/>
            </a:ext>
            <a:ext uri="{FF2B5EF4-FFF2-40B4-BE49-F238E27FC236}">
              <a16:creationId xmlns:a16="http://schemas.microsoft.com/office/drawing/2014/main" xmlns="" id="{00000000-0008-0000-0200-0000A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5" name="ComboBox296" hidden="1">
          <a:extLst>
            <a:ext uri="{63B3BB69-23CF-44E3-9099-C40C66FF867C}">
              <a14:compatExt xmlns:a14="http://schemas.microsoft.com/office/drawing/2010/main" spid="_x0000_s1455"/>
            </a:ext>
            <a:ext uri="{FF2B5EF4-FFF2-40B4-BE49-F238E27FC236}">
              <a16:creationId xmlns:a16="http://schemas.microsoft.com/office/drawing/2014/main" xmlns="" id="{00000000-0008-0000-0200-0000A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6" name="ComboBox297" hidden="1">
          <a:extLst>
            <a:ext uri="{63B3BB69-23CF-44E3-9099-C40C66FF867C}">
              <a14:compatExt xmlns:a14="http://schemas.microsoft.com/office/drawing/2010/main" spid="_x0000_s1456"/>
            </a:ext>
            <a:ext uri="{FF2B5EF4-FFF2-40B4-BE49-F238E27FC236}">
              <a16:creationId xmlns:a16="http://schemas.microsoft.com/office/drawing/2014/main" xmlns="" id="{00000000-0008-0000-0200-0000B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7" name="ComboBox298" hidden="1">
          <a:extLst>
            <a:ext uri="{63B3BB69-23CF-44E3-9099-C40C66FF867C}">
              <a14:compatExt xmlns:a14="http://schemas.microsoft.com/office/drawing/2010/main" spid="_x0000_s1457"/>
            </a:ext>
            <a:ext uri="{FF2B5EF4-FFF2-40B4-BE49-F238E27FC236}">
              <a16:creationId xmlns:a16="http://schemas.microsoft.com/office/drawing/2014/main" xmlns="" id="{00000000-0008-0000-0200-0000B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59" name="ComboBox300" hidden="1">
          <a:extLst>
            <a:ext uri="{63B3BB69-23CF-44E3-9099-C40C66FF867C}">
              <a14:compatExt xmlns:a14="http://schemas.microsoft.com/office/drawing/2010/main" spid="_x0000_s1459"/>
            </a:ext>
            <a:ext uri="{FF2B5EF4-FFF2-40B4-BE49-F238E27FC236}">
              <a16:creationId xmlns:a16="http://schemas.microsoft.com/office/drawing/2014/main" xmlns="" id="{00000000-0008-0000-0200-0000B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0" name="ComboBox301" hidden="1">
          <a:extLst>
            <a:ext uri="{63B3BB69-23CF-44E3-9099-C40C66FF867C}">
              <a14:compatExt xmlns:a14="http://schemas.microsoft.com/office/drawing/2010/main" spid="_x0000_s1460"/>
            </a:ext>
            <a:ext uri="{FF2B5EF4-FFF2-40B4-BE49-F238E27FC236}">
              <a16:creationId xmlns:a16="http://schemas.microsoft.com/office/drawing/2014/main" xmlns="" id="{00000000-0008-0000-0200-0000B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1" name="ComboBox302" hidden="1">
          <a:extLst>
            <a:ext uri="{63B3BB69-23CF-44E3-9099-C40C66FF867C}">
              <a14:compatExt xmlns:a14="http://schemas.microsoft.com/office/drawing/2010/main" spid="_x0000_s1461"/>
            </a:ext>
            <a:ext uri="{FF2B5EF4-FFF2-40B4-BE49-F238E27FC236}">
              <a16:creationId xmlns:a16="http://schemas.microsoft.com/office/drawing/2014/main" xmlns="" id="{00000000-0008-0000-0200-0000B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2" name="ComboBox303" hidden="1">
          <a:extLst>
            <a:ext uri="{63B3BB69-23CF-44E3-9099-C40C66FF867C}">
              <a14:compatExt xmlns:a14="http://schemas.microsoft.com/office/drawing/2010/main" spid="_x0000_s1462"/>
            </a:ext>
            <a:ext uri="{FF2B5EF4-FFF2-40B4-BE49-F238E27FC236}">
              <a16:creationId xmlns:a16="http://schemas.microsoft.com/office/drawing/2014/main" xmlns="" id="{00000000-0008-0000-0200-0000B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3" name="ComboBox304" hidden="1">
          <a:extLst>
            <a:ext uri="{63B3BB69-23CF-44E3-9099-C40C66FF867C}">
              <a14:compatExt xmlns:a14="http://schemas.microsoft.com/office/drawing/2010/main" spid="_x0000_s1463"/>
            </a:ext>
            <a:ext uri="{FF2B5EF4-FFF2-40B4-BE49-F238E27FC236}">
              <a16:creationId xmlns:a16="http://schemas.microsoft.com/office/drawing/2014/main" xmlns="" id="{00000000-0008-0000-0200-0000B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4" name="ComboBox305" hidden="1">
          <a:extLst>
            <a:ext uri="{63B3BB69-23CF-44E3-9099-C40C66FF867C}">
              <a14:compatExt xmlns:a14="http://schemas.microsoft.com/office/drawing/2010/main" spid="_x0000_s1464"/>
            </a:ext>
            <a:ext uri="{FF2B5EF4-FFF2-40B4-BE49-F238E27FC236}">
              <a16:creationId xmlns:a16="http://schemas.microsoft.com/office/drawing/2014/main" xmlns="" id="{00000000-0008-0000-0200-0000B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5" name="ComboBox306" hidden="1">
          <a:extLst>
            <a:ext uri="{63B3BB69-23CF-44E3-9099-C40C66FF867C}">
              <a14:compatExt xmlns:a14="http://schemas.microsoft.com/office/drawing/2010/main" spid="_x0000_s1465"/>
            </a:ext>
            <a:ext uri="{FF2B5EF4-FFF2-40B4-BE49-F238E27FC236}">
              <a16:creationId xmlns:a16="http://schemas.microsoft.com/office/drawing/2014/main" xmlns="" id="{00000000-0008-0000-0200-0000B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6" name="ComboBox307" hidden="1">
          <a:extLst>
            <a:ext uri="{63B3BB69-23CF-44E3-9099-C40C66FF867C}">
              <a14:compatExt xmlns:a14="http://schemas.microsoft.com/office/drawing/2010/main" spid="_x0000_s1466"/>
            </a:ext>
            <a:ext uri="{FF2B5EF4-FFF2-40B4-BE49-F238E27FC236}">
              <a16:creationId xmlns:a16="http://schemas.microsoft.com/office/drawing/2014/main" xmlns="" id="{00000000-0008-0000-0200-0000B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7" name="ComboBox308" hidden="1">
          <a:extLst>
            <a:ext uri="{63B3BB69-23CF-44E3-9099-C40C66FF867C}">
              <a14:compatExt xmlns:a14="http://schemas.microsoft.com/office/drawing/2010/main" spid="_x0000_s1467"/>
            </a:ext>
            <a:ext uri="{FF2B5EF4-FFF2-40B4-BE49-F238E27FC236}">
              <a16:creationId xmlns:a16="http://schemas.microsoft.com/office/drawing/2014/main" xmlns="" id="{00000000-0008-0000-0200-0000B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8" name="ComboBox309" hidden="1">
          <a:extLst>
            <a:ext uri="{63B3BB69-23CF-44E3-9099-C40C66FF867C}">
              <a14:compatExt xmlns:a14="http://schemas.microsoft.com/office/drawing/2010/main" spid="_x0000_s1468"/>
            </a:ext>
            <a:ext uri="{FF2B5EF4-FFF2-40B4-BE49-F238E27FC236}">
              <a16:creationId xmlns:a16="http://schemas.microsoft.com/office/drawing/2014/main" xmlns="" id="{00000000-0008-0000-0200-0000B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469" name="ComboBox310" hidden="1">
          <a:extLst>
            <a:ext uri="{63B3BB69-23CF-44E3-9099-C40C66FF867C}">
              <a14:compatExt xmlns:a14="http://schemas.microsoft.com/office/drawing/2010/main" spid="_x0000_s1469"/>
            </a:ext>
            <a:ext uri="{FF2B5EF4-FFF2-40B4-BE49-F238E27FC236}">
              <a16:creationId xmlns:a16="http://schemas.microsoft.com/office/drawing/2014/main" xmlns="" id="{00000000-0008-0000-0200-0000B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134</xdr:row>
      <xdr:rowOff>161925</xdr:rowOff>
    </xdr:from>
    <xdr:to>
      <xdr:col>10</xdr:col>
      <xdr:colOff>685800</xdr:colOff>
      <xdr:row>136</xdr:row>
      <xdr:rowOff>19050</xdr:rowOff>
    </xdr:to>
    <xdr:sp macro="" textlink="">
      <xdr:nvSpPr>
        <xdr:cNvPr id="1470" name="ComboBox185" hidden="1">
          <a:extLst>
            <a:ext uri="{63B3BB69-23CF-44E3-9099-C40C66FF867C}">
              <a14:compatExt xmlns:a14="http://schemas.microsoft.com/office/drawing/2010/main" spid="_x0000_s1470"/>
            </a:ext>
            <a:ext uri="{FF2B5EF4-FFF2-40B4-BE49-F238E27FC236}">
              <a16:creationId xmlns:a16="http://schemas.microsoft.com/office/drawing/2014/main" xmlns="" id="{00000000-0008-0000-0200-0000B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204</xdr:row>
      <xdr:rowOff>47625</xdr:rowOff>
    </xdr:from>
    <xdr:to>
      <xdr:col>10</xdr:col>
      <xdr:colOff>685800</xdr:colOff>
      <xdr:row>205</xdr:row>
      <xdr:rowOff>85725</xdr:rowOff>
    </xdr:to>
    <xdr:sp macro="" textlink="">
      <xdr:nvSpPr>
        <xdr:cNvPr id="1471" name="ComboBox186" hidden="1">
          <a:extLst>
            <a:ext uri="{63B3BB69-23CF-44E3-9099-C40C66FF867C}">
              <a14:compatExt xmlns:a14="http://schemas.microsoft.com/office/drawing/2010/main" spid="_x0000_s1471"/>
            </a:ext>
            <a:ext uri="{FF2B5EF4-FFF2-40B4-BE49-F238E27FC236}">
              <a16:creationId xmlns:a16="http://schemas.microsoft.com/office/drawing/2014/main" xmlns="" id="{00000000-0008-0000-0200-0000B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sp macro="" textlink="">
      <xdr:nvSpPr>
        <xdr:cNvPr id="1472" name="ComboBox187" hidden="1">
          <a:extLst>
            <a:ext uri="{63B3BB69-23CF-44E3-9099-C40C66FF867C}">
              <a14:compatExt xmlns:a14="http://schemas.microsoft.com/office/drawing/2010/main" spid="_x0000_s1472"/>
            </a:ext>
            <a:ext uri="{FF2B5EF4-FFF2-40B4-BE49-F238E27FC236}">
              <a16:creationId xmlns:a16="http://schemas.microsoft.com/office/drawing/2014/main" xmlns="" id="{00000000-0008-0000-0200-0000C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sp macro="" textlink="">
      <xdr:nvSpPr>
        <xdr:cNvPr id="1473" name="ComboBox188" hidden="1">
          <a:extLst>
            <a:ext uri="{63B3BB69-23CF-44E3-9099-C40C66FF867C}">
              <a14:compatExt xmlns:a14="http://schemas.microsoft.com/office/drawing/2010/main" spid="_x0000_s1473"/>
            </a:ext>
            <a:ext uri="{FF2B5EF4-FFF2-40B4-BE49-F238E27FC236}">
              <a16:creationId xmlns:a16="http://schemas.microsoft.com/office/drawing/2014/main" xmlns="" id="{00000000-0008-0000-0200-0000C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207</xdr:row>
      <xdr:rowOff>76200</xdr:rowOff>
    </xdr:from>
    <xdr:to>
      <xdr:col>10</xdr:col>
      <xdr:colOff>685800</xdr:colOff>
      <xdr:row>208</xdr:row>
      <xdr:rowOff>123825</xdr:rowOff>
    </xdr:to>
    <xdr:sp macro="" textlink="">
      <xdr:nvSpPr>
        <xdr:cNvPr id="1474" name="ComboBox189" hidden="1">
          <a:extLst>
            <a:ext uri="{63B3BB69-23CF-44E3-9099-C40C66FF867C}">
              <a14:compatExt xmlns:a14="http://schemas.microsoft.com/office/drawing/2010/main" spid="_x0000_s1474"/>
            </a:ext>
            <a:ext uri="{FF2B5EF4-FFF2-40B4-BE49-F238E27FC236}">
              <a16:creationId xmlns:a16="http://schemas.microsoft.com/office/drawing/2014/main" xmlns="" id="{00000000-0008-0000-0200-0000C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208</xdr:row>
      <xdr:rowOff>76200</xdr:rowOff>
    </xdr:from>
    <xdr:to>
      <xdr:col>10</xdr:col>
      <xdr:colOff>685800</xdr:colOff>
      <xdr:row>209</xdr:row>
      <xdr:rowOff>123825</xdr:rowOff>
    </xdr:to>
    <xdr:sp macro="" textlink="">
      <xdr:nvSpPr>
        <xdr:cNvPr id="1475" name="ComboBox191" hidden="1">
          <a:extLst>
            <a:ext uri="{63B3BB69-23CF-44E3-9099-C40C66FF867C}">
              <a14:compatExt xmlns:a14="http://schemas.microsoft.com/office/drawing/2010/main" spid="_x0000_s1475"/>
            </a:ext>
            <a:ext uri="{FF2B5EF4-FFF2-40B4-BE49-F238E27FC236}">
              <a16:creationId xmlns:a16="http://schemas.microsoft.com/office/drawing/2014/main" xmlns="" id="{00000000-0008-0000-0200-0000C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114300</xdr:rowOff>
    </xdr:to>
    <xdr:sp macro="" textlink="">
      <xdr:nvSpPr>
        <xdr:cNvPr id="1476" name="ComboBox192" hidden="1">
          <a:extLst>
            <a:ext uri="{63B3BB69-23CF-44E3-9099-C40C66FF867C}">
              <a14:compatExt xmlns:a14="http://schemas.microsoft.com/office/drawing/2010/main" spid="_x0000_s1476"/>
            </a:ext>
            <a:ext uri="{FF2B5EF4-FFF2-40B4-BE49-F238E27FC236}">
              <a16:creationId xmlns:a16="http://schemas.microsoft.com/office/drawing/2014/main" xmlns="" id="{00000000-0008-0000-0200-0000C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210</xdr:row>
      <xdr:rowOff>85725</xdr:rowOff>
    </xdr:from>
    <xdr:to>
      <xdr:col>10</xdr:col>
      <xdr:colOff>685800</xdr:colOff>
      <xdr:row>211</xdr:row>
      <xdr:rowOff>123825</xdr:rowOff>
    </xdr:to>
    <xdr:sp macro="" textlink="">
      <xdr:nvSpPr>
        <xdr:cNvPr id="1477" name="ComboBox193" hidden="1">
          <a:extLst>
            <a:ext uri="{63B3BB69-23CF-44E3-9099-C40C66FF867C}">
              <a14:compatExt xmlns:a14="http://schemas.microsoft.com/office/drawing/2010/main" spid="_x0000_s1477"/>
            </a:ext>
            <a:ext uri="{FF2B5EF4-FFF2-40B4-BE49-F238E27FC236}">
              <a16:creationId xmlns:a16="http://schemas.microsoft.com/office/drawing/2014/main" xmlns="" id="{00000000-0008-0000-0200-0000C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211</xdr:row>
      <xdr:rowOff>104775</xdr:rowOff>
    </xdr:from>
    <xdr:to>
      <xdr:col>10</xdr:col>
      <xdr:colOff>685800</xdr:colOff>
      <xdr:row>212</xdr:row>
      <xdr:rowOff>152400</xdr:rowOff>
    </xdr:to>
    <xdr:sp macro="" textlink="">
      <xdr:nvSpPr>
        <xdr:cNvPr id="1478" name="ComboBox194" hidden="1">
          <a:extLst>
            <a:ext uri="{63B3BB69-23CF-44E3-9099-C40C66FF867C}">
              <a14:compatExt xmlns:a14="http://schemas.microsoft.com/office/drawing/2010/main" spid="_x0000_s1478"/>
            </a:ext>
            <a:ext uri="{FF2B5EF4-FFF2-40B4-BE49-F238E27FC236}">
              <a16:creationId xmlns:a16="http://schemas.microsoft.com/office/drawing/2014/main" xmlns="" id="{00000000-0008-0000-0200-0000C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sp macro="" textlink="">
      <xdr:nvSpPr>
        <xdr:cNvPr id="1479" name="ComboBox195" hidden="1">
          <a:extLst>
            <a:ext uri="{63B3BB69-23CF-44E3-9099-C40C66FF867C}">
              <a14:compatExt xmlns:a14="http://schemas.microsoft.com/office/drawing/2010/main" spid="_x0000_s1479"/>
            </a:ext>
            <a:ext uri="{FF2B5EF4-FFF2-40B4-BE49-F238E27FC236}">
              <a16:creationId xmlns:a16="http://schemas.microsoft.com/office/drawing/2014/main" xmlns="" id="{00000000-0008-0000-0200-0000C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213</xdr:row>
      <xdr:rowOff>104775</xdr:rowOff>
    </xdr:from>
    <xdr:to>
      <xdr:col>10</xdr:col>
      <xdr:colOff>685800</xdr:colOff>
      <xdr:row>214</xdr:row>
      <xdr:rowOff>152400</xdr:rowOff>
    </xdr:to>
    <xdr:sp macro="" textlink="">
      <xdr:nvSpPr>
        <xdr:cNvPr id="1480" name="ComboBox196" hidden="1">
          <a:extLst>
            <a:ext uri="{63B3BB69-23CF-44E3-9099-C40C66FF867C}">
              <a14:compatExt xmlns:a14="http://schemas.microsoft.com/office/drawing/2010/main" spid="_x0000_s1480"/>
            </a:ext>
            <a:ext uri="{FF2B5EF4-FFF2-40B4-BE49-F238E27FC236}">
              <a16:creationId xmlns:a16="http://schemas.microsoft.com/office/drawing/2014/main" xmlns="" id="{00000000-0008-0000-0200-0000C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214</xdr:row>
      <xdr:rowOff>114300</xdr:rowOff>
    </xdr:from>
    <xdr:to>
      <xdr:col>10</xdr:col>
      <xdr:colOff>685800</xdr:colOff>
      <xdr:row>215</xdr:row>
      <xdr:rowOff>161925</xdr:rowOff>
    </xdr:to>
    <xdr:sp macro="" textlink="">
      <xdr:nvSpPr>
        <xdr:cNvPr id="1481" name="ComboBox197" hidden="1">
          <a:extLst>
            <a:ext uri="{63B3BB69-23CF-44E3-9099-C40C66FF867C}">
              <a14:compatExt xmlns:a14="http://schemas.microsoft.com/office/drawing/2010/main" spid="_x0000_s1481"/>
            </a:ext>
            <a:ext uri="{FF2B5EF4-FFF2-40B4-BE49-F238E27FC236}">
              <a16:creationId xmlns:a16="http://schemas.microsoft.com/office/drawing/2014/main" xmlns="" id="{00000000-0008-0000-0200-0000C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sp macro="" textlink="">
      <xdr:nvSpPr>
        <xdr:cNvPr id="1482" name="ComboBox198" hidden="1">
          <a:extLst>
            <a:ext uri="{63B3BB69-23CF-44E3-9099-C40C66FF867C}">
              <a14:compatExt xmlns:a14="http://schemas.microsoft.com/office/drawing/2010/main" spid="_x0000_s1482"/>
            </a:ext>
            <a:ext uri="{FF2B5EF4-FFF2-40B4-BE49-F238E27FC236}">
              <a16:creationId xmlns:a16="http://schemas.microsoft.com/office/drawing/2014/main" xmlns="" id="{00000000-0008-0000-0200-0000C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216</xdr:row>
      <xdr:rowOff>123825</xdr:rowOff>
    </xdr:from>
    <xdr:to>
      <xdr:col>10</xdr:col>
      <xdr:colOff>685800</xdr:colOff>
      <xdr:row>217</xdr:row>
      <xdr:rowOff>171450</xdr:rowOff>
    </xdr:to>
    <xdr:sp macro="" textlink="">
      <xdr:nvSpPr>
        <xdr:cNvPr id="1483" name="ComboBox199" hidden="1">
          <a:extLst>
            <a:ext uri="{63B3BB69-23CF-44E3-9099-C40C66FF867C}">
              <a14:compatExt xmlns:a14="http://schemas.microsoft.com/office/drawing/2010/main" spid="_x0000_s1483"/>
            </a:ext>
            <a:ext uri="{FF2B5EF4-FFF2-40B4-BE49-F238E27FC236}">
              <a16:creationId xmlns:a16="http://schemas.microsoft.com/office/drawing/2014/main" xmlns="" id="{00000000-0008-0000-0200-0000C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217</xdr:row>
      <xdr:rowOff>133350</xdr:rowOff>
    </xdr:from>
    <xdr:to>
      <xdr:col>10</xdr:col>
      <xdr:colOff>685800</xdr:colOff>
      <xdr:row>218</xdr:row>
      <xdr:rowOff>180975</xdr:rowOff>
    </xdr:to>
    <xdr:sp macro="" textlink="">
      <xdr:nvSpPr>
        <xdr:cNvPr id="1484" name="ComboBox200" hidden="1">
          <a:extLst>
            <a:ext uri="{63B3BB69-23CF-44E3-9099-C40C66FF867C}">
              <a14:compatExt xmlns:a14="http://schemas.microsoft.com/office/drawing/2010/main" spid="_x0000_s1484"/>
            </a:ext>
            <a:ext uri="{FF2B5EF4-FFF2-40B4-BE49-F238E27FC236}">
              <a16:creationId xmlns:a16="http://schemas.microsoft.com/office/drawing/2014/main" xmlns="" id="{00000000-0008-0000-0200-0000C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sp macro="" textlink="">
      <xdr:nvSpPr>
        <xdr:cNvPr id="1485" name="ComboBox299" hidden="1">
          <a:extLst>
            <a:ext uri="{63B3BB69-23CF-44E3-9099-C40C66FF867C}">
              <a14:compatExt xmlns:a14="http://schemas.microsoft.com/office/drawing/2010/main" spid="_x0000_s1485"/>
            </a:ext>
            <a:ext uri="{FF2B5EF4-FFF2-40B4-BE49-F238E27FC236}">
              <a16:creationId xmlns:a16="http://schemas.microsoft.com/office/drawing/2014/main" xmlns="" id="{00000000-0008-0000-0200-0000C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219</xdr:row>
      <xdr:rowOff>142875</xdr:rowOff>
    </xdr:from>
    <xdr:to>
      <xdr:col>10</xdr:col>
      <xdr:colOff>685800</xdr:colOff>
      <xdr:row>221</xdr:row>
      <xdr:rowOff>0</xdr:rowOff>
    </xdr:to>
    <xdr:sp macro="" textlink="">
      <xdr:nvSpPr>
        <xdr:cNvPr id="1486" name="ComboBox311" hidden="1">
          <a:extLst>
            <a:ext uri="{63B3BB69-23CF-44E3-9099-C40C66FF867C}">
              <a14:compatExt xmlns:a14="http://schemas.microsoft.com/office/drawing/2010/main" spid="_x0000_s1486"/>
            </a:ext>
            <a:ext uri="{FF2B5EF4-FFF2-40B4-BE49-F238E27FC236}">
              <a16:creationId xmlns:a16="http://schemas.microsoft.com/office/drawing/2014/main" xmlns="" id="{00000000-0008-0000-0200-0000C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220</xdr:row>
      <xdr:rowOff>152400</xdr:rowOff>
    </xdr:from>
    <xdr:to>
      <xdr:col>10</xdr:col>
      <xdr:colOff>685800</xdr:colOff>
      <xdr:row>222</xdr:row>
      <xdr:rowOff>0</xdr:rowOff>
    </xdr:to>
    <xdr:sp macro="" textlink="">
      <xdr:nvSpPr>
        <xdr:cNvPr id="1487" name="ComboBox312" hidden="1">
          <a:extLst>
            <a:ext uri="{63B3BB69-23CF-44E3-9099-C40C66FF867C}">
              <a14:compatExt xmlns:a14="http://schemas.microsoft.com/office/drawing/2010/main" spid="_x0000_s1487"/>
            </a:ext>
            <a:ext uri="{FF2B5EF4-FFF2-40B4-BE49-F238E27FC236}">
              <a16:creationId xmlns:a16="http://schemas.microsoft.com/office/drawing/2014/main" xmlns="" id="{00000000-0008-0000-0200-0000C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221</xdr:row>
      <xdr:rowOff>161925</xdr:rowOff>
    </xdr:from>
    <xdr:to>
      <xdr:col>10</xdr:col>
      <xdr:colOff>685800</xdr:colOff>
      <xdr:row>223</xdr:row>
      <xdr:rowOff>9525</xdr:rowOff>
    </xdr:to>
    <xdr:sp macro="" textlink="">
      <xdr:nvSpPr>
        <xdr:cNvPr id="1488" name="ComboBox313" hidden="1">
          <a:extLst>
            <a:ext uri="{63B3BB69-23CF-44E3-9099-C40C66FF867C}">
              <a14:compatExt xmlns:a14="http://schemas.microsoft.com/office/drawing/2010/main" spid="_x0000_s1488"/>
            </a:ext>
            <a:ext uri="{FF2B5EF4-FFF2-40B4-BE49-F238E27FC236}">
              <a16:creationId xmlns:a16="http://schemas.microsoft.com/office/drawing/2014/main" xmlns="" id="{00000000-0008-0000-0200-0000D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sp macro="" textlink="">
      <xdr:nvSpPr>
        <xdr:cNvPr id="1489" name="ComboBox314" hidden="1">
          <a:extLst>
            <a:ext uri="{63B3BB69-23CF-44E3-9099-C40C66FF867C}">
              <a14:compatExt xmlns:a14="http://schemas.microsoft.com/office/drawing/2010/main" spid="_x0000_s1489"/>
            </a:ext>
            <a:ext uri="{FF2B5EF4-FFF2-40B4-BE49-F238E27FC236}">
              <a16:creationId xmlns:a16="http://schemas.microsoft.com/office/drawing/2014/main" xmlns="" id="{00000000-0008-0000-0200-0000D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sp macro="" textlink="">
      <xdr:nvSpPr>
        <xdr:cNvPr id="1490" name="ComboBox315" hidden="1">
          <a:extLst>
            <a:ext uri="{63B3BB69-23CF-44E3-9099-C40C66FF867C}">
              <a14:compatExt xmlns:a14="http://schemas.microsoft.com/office/drawing/2010/main" spid="_x0000_s1490"/>
            </a:ext>
            <a:ext uri="{FF2B5EF4-FFF2-40B4-BE49-F238E27FC236}">
              <a16:creationId xmlns:a16="http://schemas.microsoft.com/office/drawing/2014/main" xmlns="" id="{00000000-0008-0000-0200-0000D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sp macro="" textlink="">
      <xdr:nvSpPr>
        <xdr:cNvPr id="1491" name="ComboBox316" hidden="1">
          <a:extLst>
            <a:ext uri="{63B3BB69-23CF-44E3-9099-C40C66FF867C}">
              <a14:compatExt xmlns:a14="http://schemas.microsoft.com/office/drawing/2010/main" spid="_x0000_s1491"/>
            </a:ext>
            <a:ext uri="{FF2B5EF4-FFF2-40B4-BE49-F238E27FC236}">
              <a16:creationId xmlns:a16="http://schemas.microsoft.com/office/drawing/2014/main" xmlns="" id="{00000000-0008-0000-0200-0000D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sp macro="" textlink="">
      <xdr:nvSpPr>
        <xdr:cNvPr id="1492" name="ComboBox317" hidden="1">
          <a:extLst>
            <a:ext uri="{63B3BB69-23CF-44E3-9099-C40C66FF867C}">
              <a14:compatExt xmlns:a14="http://schemas.microsoft.com/office/drawing/2010/main" spid="_x0000_s1492"/>
            </a:ext>
            <a:ext uri="{FF2B5EF4-FFF2-40B4-BE49-F238E27FC236}">
              <a16:creationId xmlns:a16="http://schemas.microsoft.com/office/drawing/2014/main" xmlns="" id="{00000000-0008-0000-0200-0000D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227</xdr:row>
      <xdr:rowOff>9525</xdr:rowOff>
    </xdr:from>
    <xdr:to>
      <xdr:col>10</xdr:col>
      <xdr:colOff>685800</xdr:colOff>
      <xdr:row>228</xdr:row>
      <xdr:rowOff>57150</xdr:rowOff>
    </xdr:to>
    <xdr:sp macro="" textlink="">
      <xdr:nvSpPr>
        <xdr:cNvPr id="1493" name="ComboBox318" hidden="1">
          <a:extLst>
            <a:ext uri="{63B3BB69-23CF-44E3-9099-C40C66FF867C}">
              <a14:compatExt xmlns:a14="http://schemas.microsoft.com/office/drawing/2010/main" spid="_x0000_s1493"/>
            </a:ext>
            <a:ext uri="{FF2B5EF4-FFF2-40B4-BE49-F238E27FC236}">
              <a16:creationId xmlns:a16="http://schemas.microsoft.com/office/drawing/2014/main" xmlns="" id="{00000000-0008-0000-0200-0000D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228</xdr:row>
      <xdr:rowOff>9525</xdr:rowOff>
    </xdr:from>
    <xdr:to>
      <xdr:col>10</xdr:col>
      <xdr:colOff>685800</xdr:colOff>
      <xdr:row>229</xdr:row>
      <xdr:rowOff>57150</xdr:rowOff>
    </xdr:to>
    <xdr:sp macro="" textlink="">
      <xdr:nvSpPr>
        <xdr:cNvPr id="1494" name="ComboBox319" hidden="1">
          <a:extLst>
            <a:ext uri="{63B3BB69-23CF-44E3-9099-C40C66FF867C}">
              <a14:compatExt xmlns:a14="http://schemas.microsoft.com/office/drawing/2010/main" spid="_x0000_s1494"/>
            </a:ext>
            <a:ext uri="{FF2B5EF4-FFF2-40B4-BE49-F238E27FC236}">
              <a16:creationId xmlns:a16="http://schemas.microsoft.com/office/drawing/2014/main" xmlns="" id="{00000000-0008-0000-0200-0000D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229</xdr:row>
      <xdr:rowOff>28575</xdr:rowOff>
    </xdr:from>
    <xdr:to>
      <xdr:col>10</xdr:col>
      <xdr:colOff>685800</xdr:colOff>
      <xdr:row>230</xdr:row>
      <xdr:rowOff>76200</xdr:rowOff>
    </xdr:to>
    <xdr:sp macro="" textlink="">
      <xdr:nvSpPr>
        <xdr:cNvPr id="1495" name="ComboBox320" hidden="1">
          <a:extLst>
            <a:ext uri="{63B3BB69-23CF-44E3-9099-C40C66FF867C}">
              <a14:compatExt xmlns:a14="http://schemas.microsoft.com/office/drawing/2010/main" spid="_x0000_s1495"/>
            </a:ext>
            <a:ext uri="{FF2B5EF4-FFF2-40B4-BE49-F238E27FC236}">
              <a16:creationId xmlns:a16="http://schemas.microsoft.com/office/drawing/2014/main" xmlns="" id="{00000000-0008-0000-0200-0000D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230</xdr:row>
      <xdr:rowOff>47625</xdr:rowOff>
    </xdr:from>
    <xdr:to>
      <xdr:col>10</xdr:col>
      <xdr:colOff>685800</xdr:colOff>
      <xdr:row>231</xdr:row>
      <xdr:rowOff>95250</xdr:rowOff>
    </xdr:to>
    <xdr:sp macro="" textlink="">
      <xdr:nvSpPr>
        <xdr:cNvPr id="1496" name="ComboBox321" hidden="1">
          <a:extLst>
            <a:ext uri="{63B3BB69-23CF-44E3-9099-C40C66FF867C}">
              <a14:compatExt xmlns:a14="http://schemas.microsoft.com/office/drawing/2010/main" spid="_x0000_s1496"/>
            </a:ext>
            <a:ext uri="{FF2B5EF4-FFF2-40B4-BE49-F238E27FC236}">
              <a16:creationId xmlns:a16="http://schemas.microsoft.com/office/drawing/2014/main" xmlns="" id="{00000000-0008-0000-0200-0000D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sp macro="" textlink="">
      <xdr:nvSpPr>
        <xdr:cNvPr id="1497" name="ComboBox322" hidden="1">
          <a:extLst>
            <a:ext uri="{63B3BB69-23CF-44E3-9099-C40C66FF867C}">
              <a14:compatExt xmlns:a14="http://schemas.microsoft.com/office/drawing/2010/main" spid="_x0000_s1497"/>
            </a:ext>
            <a:ext uri="{FF2B5EF4-FFF2-40B4-BE49-F238E27FC236}">
              <a16:creationId xmlns:a16="http://schemas.microsoft.com/office/drawing/2014/main" xmlns="" id="{00000000-0008-0000-0200-0000D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232</xdr:row>
      <xdr:rowOff>47625</xdr:rowOff>
    </xdr:from>
    <xdr:to>
      <xdr:col>10</xdr:col>
      <xdr:colOff>685800</xdr:colOff>
      <xdr:row>233</xdr:row>
      <xdr:rowOff>85725</xdr:rowOff>
    </xdr:to>
    <xdr:sp macro="" textlink="">
      <xdr:nvSpPr>
        <xdr:cNvPr id="1498" name="ComboBox323" hidden="1">
          <a:extLst>
            <a:ext uri="{63B3BB69-23CF-44E3-9099-C40C66FF867C}">
              <a14:compatExt xmlns:a14="http://schemas.microsoft.com/office/drawing/2010/main" spid="_x0000_s1498"/>
            </a:ext>
            <a:ext uri="{FF2B5EF4-FFF2-40B4-BE49-F238E27FC236}">
              <a16:creationId xmlns:a16="http://schemas.microsoft.com/office/drawing/2014/main" xmlns="" id="{00000000-0008-0000-0200-0000D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233</xdr:row>
      <xdr:rowOff>57150</xdr:rowOff>
    </xdr:from>
    <xdr:to>
      <xdr:col>10</xdr:col>
      <xdr:colOff>685800</xdr:colOff>
      <xdr:row>234</xdr:row>
      <xdr:rowOff>104775</xdr:rowOff>
    </xdr:to>
    <xdr:sp macro="" textlink="">
      <xdr:nvSpPr>
        <xdr:cNvPr id="1499" name="ComboBox324" hidden="1">
          <a:extLst>
            <a:ext uri="{63B3BB69-23CF-44E3-9099-C40C66FF867C}">
              <a14:compatExt xmlns:a14="http://schemas.microsoft.com/office/drawing/2010/main" spid="_x0000_s1499"/>
            </a:ext>
            <a:ext uri="{FF2B5EF4-FFF2-40B4-BE49-F238E27FC236}">
              <a16:creationId xmlns:a16="http://schemas.microsoft.com/office/drawing/2014/main" xmlns="" id="{00000000-0008-0000-0200-0000D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234</xdr:row>
      <xdr:rowOff>66675</xdr:rowOff>
    </xdr:from>
    <xdr:to>
      <xdr:col>10</xdr:col>
      <xdr:colOff>685800</xdr:colOff>
      <xdr:row>235</xdr:row>
      <xdr:rowOff>114300</xdr:rowOff>
    </xdr:to>
    <xdr:sp macro="" textlink="">
      <xdr:nvSpPr>
        <xdr:cNvPr id="1500" name="ComboBox325" hidden="1">
          <a:extLst>
            <a:ext uri="{63B3BB69-23CF-44E3-9099-C40C66FF867C}">
              <a14:compatExt xmlns:a14="http://schemas.microsoft.com/office/drawing/2010/main" spid="_x0000_s1500"/>
            </a:ext>
            <a:ext uri="{FF2B5EF4-FFF2-40B4-BE49-F238E27FC236}">
              <a16:creationId xmlns:a16="http://schemas.microsoft.com/office/drawing/2014/main" xmlns="" id="{00000000-0008-0000-0200-0000D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235</xdr:row>
      <xdr:rowOff>76200</xdr:rowOff>
    </xdr:from>
    <xdr:to>
      <xdr:col>10</xdr:col>
      <xdr:colOff>685800</xdr:colOff>
      <xdr:row>237</xdr:row>
      <xdr:rowOff>66675</xdr:rowOff>
    </xdr:to>
    <xdr:sp macro="" textlink="">
      <xdr:nvSpPr>
        <xdr:cNvPr id="1501" name="ComboBox326" hidden="1">
          <a:extLst>
            <a:ext uri="{63B3BB69-23CF-44E3-9099-C40C66FF867C}">
              <a14:compatExt xmlns:a14="http://schemas.microsoft.com/office/drawing/2010/main" spid="_x0000_s1501"/>
            </a:ext>
            <a:ext uri="{FF2B5EF4-FFF2-40B4-BE49-F238E27FC236}">
              <a16:creationId xmlns:a16="http://schemas.microsoft.com/office/drawing/2014/main" xmlns="" id="{00000000-0008-0000-0200-0000D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sp macro="" textlink="">
      <xdr:nvSpPr>
        <xdr:cNvPr id="1502" name="ComboBox327" hidden="1">
          <a:extLst>
            <a:ext uri="{63B3BB69-23CF-44E3-9099-C40C66FF867C}">
              <a14:compatExt xmlns:a14="http://schemas.microsoft.com/office/drawing/2010/main" spid="_x0000_s1502"/>
            </a:ext>
            <a:ext uri="{FF2B5EF4-FFF2-40B4-BE49-F238E27FC236}">
              <a16:creationId xmlns:a16="http://schemas.microsoft.com/office/drawing/2014/main" xmlns="" id="{00000000-0008-0000-0200-0000D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238</xdr:row>
      <xdr:rowOff>38100</xdr:rowOff>
    </xdr:from>
    <xdr:to>
      <xdr:col>10</xdr:col>
      <xdr:colOff>685800</xdr:colOff>
      <xdr:row>240</xdr:row>
      <xdr:rowOff>28575</xdr:rowOff>
    </xdr:to>
    <xdr:sp macro="" textlink="">
      <xdr:nvSpPr>
        <xdr:cNvPr id="1503" name="ComboBox328" hidden="1">
          <a:extLst>
            <a:ext uri="{63B3BB69-23CF-44E3-9099-C40C66FF867C}">
              <a14:compatExt xmlns:a14="http://schemas.microsoft.com/office/drawing/2010/main" spid="_x0000_s1503"/>
            </a:ext>
            <a:ext uri="{FF2B5EF4-FFF2-40B4-BE49-F238E27FC236}">
              <a16:creationId xmlns:a16="http://schemas.microsoft.com/office/drawing/2014/main" xmlns="" id="{00000000-0008-0000-0200-0000D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28575</xdr:rowOff>
    </xdr:to>
    <xdr:sp macro="" textlink="">
      <xdr:nvSpPr>
        <xdr:cNvPr id="1504" name="ComboBox329" hidden="1">
          <a:extLst>
            <a:ext uri="{63B3BB69-23CF-44E3-9099-C40C66FF867C}">
              <a14:compatExt xmlns:a14="http://schemas.microsoft.com/office/drawing/2010/main" spid="_x0000_s1504"/>
            </a:ext>
            <a:ext uri="{FF2B5EF4-FFF2-40B4-BE49-F238E27FC236}">
              <a16:creationId xmlns:a16="http://schemas.microsoft.com/office/drawing/2014/main" xmlns="" id="{00000000-0008-0000-0200-0000E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240</xdr:row>
      <xdr:rowOff>180975</xdr:rowOff>
    </xdr:from>
    <xdr:to>
      <xdr:col>10</xdr:col>
      <xdr:colOff>685800</xdr:colOff>
      <xdr:row>242</xdr:row>
      <xdr:rowOff>38100</xdr:rowOff>
    </xdr:to>
    <xdr:sp macro="" textlink="">
      <xdr:nvSpPr>
        <xdr:cNvPr id="1505" name="ComboBox330" hidden="1">
          <a:extLst>
            <a:ext uri="{63B3BB69-23CF-44E3-9099-C40C66FF867C}">
              <a14:compatExt xmlns:a14="http://schemas.microsoft.com/office/drawing/2010/main" spid="_x0000_s1505"/>
            </a:ext>
            <a:ext uri="{FF2B5EF4-FFF2-40B4-BE49-F238E27FC236}">
              <a16:creationId xmlns:a16="http://schemas.microsoft.com/office/drawing/2014/main" xmlns="" id="{00000000-0008-0000-0200-0000E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241</xdr:row>
      <xdr:rowOff>180975</xdr:rowOff>
    </xdr:from>
    <xdr:to>
      <xdr:col>10</xdr:col>
      <xdr:colOff>685800</xdr:colOff>
      <xdr:row>243</xdr:row>
      <xdr:rowOff>38100</xdr:rowOff>
    </xdr:to>
    <xdr:sp macro="" textlink="">
      <xdr:nvSpPr>
        <xdr:cNvPr id="1506" name="ComboBox331" hidden="1">
          <a:extLst>
            <a:ext uri="{63B3BB69-23CF-44E3-9099-C40C66FF867C}">
              <a14:compatExt xmlns:a14="http://schemas.microsoft.com/office/drawing/2010/main" spid="_x0000_s1506"/>
            </a:ext>
            <a:ext uri="{FF2B5EF4-FFF2-40B4-BE49-F238E27FC236}">
              <a16:creationId xmlns:a16="http://schemas.microsoft.com/office/drawing/2014/main" xmlns="" id="{00000000-0008-0000-0200-0000E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243</xdr:row>
      <xdr:rowOff>19050</xdr:rowOff>
    </xdr:from>
    <xdr:to>
      <xdr:col>10</xdr:col>
      <xdr:colOff>685800</xdr:colOff>
      <xdr:row>244</xdr:row>
      <xdr:rowOff>66675</xdr:rowOff>
    </xdr:to>
    <xdr:sp macro="" textlink="">
      <xdr:nvSpPr>
        <xdr:cNvPr id="1507" name="ComboBox332" hidden="1">
          <a:extLst>
            <a:ext uri="{63B3BB69-23CF-44E3-9099-C40C66FF867C}">
              <a14:compatExt xmlns:a14="http://schemas.microsoft.com/office/drawing/2010/main" spid="_x0000_s1507"/>
            </a:ext>
            <a:ext uri="{FF2B5EF4-FFF2-40B4-BE49-F238E27FC236}">
              <a16:creationId xmlns:a16="http://schemas.microsoft.com/office/drawing/2014/main" xmlns="" id="{00000000-0008-0000-0200-0000E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244</xdr:row>
      <xdr:rowOff>0</xdr:rowOff>
    </xdr:from>
    <xdr:to>
      <xdr:col>10</xdr:col>
      <xdr:colOff>685800</xdr:colOff>
      <xdr:row>245</xdr:row>
      <xdr:rowOff>57150</xdr:rowOff>
    </xdr:to>
    <xdr:sp macro="" textlink="">
      <xdr:nvSpPr>
        <xdr:cNvPr id="1508" name="ComboBox333" hidden="1">
          <a:extLst>
            <a:ext uri="{63B3BB69-23CF-44E3-9099-C40C66FF867C}">
              <a14:compatExt xmlns:a14="http://schemas.microsoft.com/office/drawing/2010/main" spid="_x0000_s1508"/>
            </a:ext>
            <a:ext uri="{FF2B5EF4-FFF2-40B4-BE49-F238E27FC236}">
              <a16:creationId xmlns:a16="http://schemas.microsoft.com/office/drawing/2014/main" xmlns="" id="{00000000-0008-0000-0200-0000E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245</xdr:row>
      <xdr:rowOff>19050</xdr:rowOff>
    </xdr:from>
    <xdr:to>
      <xdr:col>10</xdr:col>
      <xdr:colOff>685800</xdr:colOff>
      <xdr:row>246</xdr:row>
      <xdr:rowOff>76200</xdr:rowOff>
    </xdr:to>
    <xdr:sp macro="" textlink="">
      <xdr:nvSpPr>
        <xdr:cNvPr id="1509" name="ComboBox334" hidden="1">
          <a:extLst>
            <a:ext uri="{63B3BB69-23CF-44E3-9099-C40C66FF867C}">
              <a14:compatExt xmlns:a14="http://schemas.microsoft.com/office/drawing/2010/main" spid="_x0000_s1509"/>
            </a:ext>
            <a:ext uri="{FF2B5EF4-FFF2-40B4-BE49-F238E27FC236}">
              <a16:creationId xmlns:a16="http://schemas.microsoft.com/office/drawing/2014/main" xmlns="" id="{00000000-0008-0000-0200-0000E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204</xdr:row>
      <xdr:rowOff>47625</xdr:rowOff>
    </xdr:from>
    <xdr:to>
      <xdr:col>10</xdr:col>
      <xdr:colOff>685800</xdr:colOff>
      <xdr:row>205</xdr:row>
      <xdr:rowOff>85725</xdr:rowOff>
    </xdr:to>
    <xdr:sp macro="" textlink="">
      <xdr:nvSpPr>
        <xdr:cNvPr id="1510" name="ComboBox335" hidden="1">
          <a:extLst>
            <a:ext uri="{63B3BB69-23CF-44E3-9099-C40C66FF867C}">
              <a14:compatExt xmlns:a14="http://schemas.microsoft.com/office/drawing/2010/main" spid="_x0000_s1510"/>
            </a:ext>
            <a:ext uri="{FF2B5EF4-FFF2-40B4-BE49-F238E27FC236}">
              <a16:creationId xmlns:a16="http://schemas.microsoft.com/office/drawing/2014/main" xmlns="" id="{00000000-0008-0000-0200-0000E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sp macro="" textlink="">
      <xdr:nvSpPr>
        <xdr:cNvPr id="1511" name="ComboBox336" hidden="1">
          <a:extLst>
            <a:ext uri="{63B3BB69-23CF-44E3-9099-C40C66FF867C}">
              <a14:compatExt xmlns:a14="http://schemas.microsoft.com/office/drawing/2010/main" spid="_x0000_s1511"/>
            </a:ext>
            <a:ext uri="{FF2B5EF4-FFF2-40B4-BE49-F238E27FC236}">
              <a16:creationId xmlns:a16="http://schemas.microsoft.com/office/drawing/2014/main" xmlns="" id="{00000000-0008-0000-0200-0000E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sp macro="" textlink="">
      <xdr:nvSpPr>
        <xdr:cNvPr id="1512" name="ComboBox337" hidden="1">
          <a:extLst>
            <a:ext uri="{63B3BB69-23CF-44E3-9099-C40C66FF867C}">
              <a14:compatExt xmlns:a14="http://schemas.microsoft.com/office/drawing/2010/main" spid="_x0000_s1512"/>
            </a:ext>
            <a:ext uri="{FF2B5EF4-FFF2-40B4-BE49-F238E27FC236}">
              <a16:creationId xmlns:a16="http://schemas.microsoft.com/office/drawing/2014/main" xmlns="" id="{00000000-0008-0000-0200-0000E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207</xdr:row>
      <xdr:rowOff>76200</xdr:rowOff>
    </xdr:from>
    <xdr:to>
      <xdr:col>10</xdr:col>
      <xdr:colOff>685800</xdr:colOff>
      <xdr:row>208</xdr:row>
      <xdr:rowOff>123825</xdr:rowOff>
    </xdr:to>
    <xdr:sp macro="" textlink="">
      <xdr:nvSpPr>
        <xdr:cNvPr id="1513" name="ComboBox338" hidden="1">
          <a:extLst>
            <a:ext uri="{63B3BB69-23CF-44E3-9099-C40C66FF867C}">
              <a14:compatExt xmlns:a14="http://schemas.microsoft.com/office/drawing/2010/main" spid="_x0000_s1513"/>
            </a:ext>
            <a:ext uri="{FF2B5EF4-FFF2-40B4-BE49-F238E27FC236}">
              <a16:creationId xmlns:a16="http://schemas.microsoft.com/office/drawing/2014/main" xmlns="" id="{00000000-0008-0000-0200-0000E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208</xdr:row>
      <xdr:rowOff>76200</xdr:rowOff>
    </xdr:from>
    <xdr:to>
      <xdr:col>10</xdr:col>
      <xdr:colOff>685800</xdr:colOff>
      <xdr:row>209</xdr:row>
      <xdr:rowOff>123825</xdr:rowOff>
    </xdr:to>
    <xdr:sp macro="" textlink="">
      <xdr:nvSpPr>
        <xdr:cNvPr id="1514" name="ComboBox339" hidden="1">
          <a:extLst>
            <a:ext uri="{63B3BB69-23CF-44E3-9099-C40C66FF867C}">
              <a14:compatExt xmlns:a14="http://schemas.microsoft.com/office/drawing/2010/main" spid="_x0000_s1514"/>
            </a:ext>
            <a:ext uri="{FF2B5EF4-FFF2-40B4-BE49-F238E27FC236}">
              <a16:creationId xmlns:a16="http://schemas.microsoft.com/office/drawing/2014/main" xmlns="" id="{00000000-0008-0000-0200-0000E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114300</xdr:rowOff>
    </xdr:to>
    <xdr:sp macro="" textlink="">
      <xdr:nvSpPr>
        <xdr:cNvPr id="1515" name="ComboBox340" hidden="1">
          <a:extLst>
            <a:ext uri="{63B3BB69-23CF-44E3-9099-C40C66FF867C}">
              <a14:compatExt xmlns:a14="http://schemas.microsoft.com/office/drawing/2010/main" spid="_x0000_s1515"/>
            </a:ext>
            <a:ext uri="{FF2B5EF4-FFF2-40B4-BE49-F238E27FC236}">
              <a16:creationId xmlns:a16="http://schemas.microsoft.com/office/drawing/2014/main" xmlns="" id="{00000000-0008-0000-0200-0000E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210</xdr:row>
      <xdr:rowOff>85725</xdr:rowOff>
    </xdr:from>
    <xdr:to>
      <xdr:col>10</xdr:col>
      <xdr:colOff>685800</xdr:colOff>
      <xdr:row>211</xdr:row>
      <xdr:rowOff>123825</xdr:rowOff>
    </xdr:to>
    <xdr:sp macro="" textlink="">
      <xdr:nvSpPr>
        <xdr:cNvPr id="1516" name="ComboBox341" hidden="1">
          <a:extLst>
            <a:ext uri="{63B3BB69-23CF-44E3-9099-C40C66FF867C}">
              <a14:compatExt xmlns:a14="http://schemas.microsoft.com/office/drawing/2010/main" spid="_x0000_s1516"/>
            </a:ext>
            <a:ext uri="{FF2B5EF4-FFF2-40B4-BE49-F238E27FC236}">
              <a16:creationId xmlns:a16="http://schemas.microsoft.com/office/drawing/2014/main" xmlns="" id="{00000000-0008-0000-0200-0000E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211</xdr:row>
      <xdr:rowOff>104775</xdr:rowOff>
    </xdr:from>
    <xdr:to>
      <xdr:col>10</xdr:col>
      <xdr:colOff>685800</xdr:colOff>
      <xdr:row>212</xdr:row>
      <xdr:rowOff>152400</xdr:rowOff>
    </xdr:to>
    <xdr:sp macro="" textlink="">
      <xdr:nvSpPr>
        <xdr:cNvPr id="1517" name="ComboBox342" hidden="1">
          <a:extLst>
            <a:ext uri="{63B3BB69-23CF-44E3-9099-C40C66FF867C}">
              <a14:compatExt xmlns:a14="http://schemas.microsoft.com/office/drawing/2010/main" spid="_x0000_s1517"/>
            </a:ext>
            <a:ext uri="{FF2B5EF4-FFF2-40B4-BE49-F238E27FC236}">
              <a16:creationId xmlns:a16="http://schemas.microsoft.com/office/drawing/2014/main" xmlns="" id="{00000000-0008-0000-0200-0000E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sp macro="" textlink="">
      <xdr:nvSpPr>
        <xdr:cNvPr id="1518" name="ComboBox343" hidden="1">
          <a:extLst>
            <a:ext uri="{63B3BB69-23CF-44E3-9099-C40C66FF867C}">
              <a14:compatExt xmlns:a14="http://schemas.microsoft.com/office/drawing/2010/main" spid="_x0000_s1518"/>
            </a:ext>
            <a:ext uri="{FF2B5EF4-FFF2-40B4-BE49-F238E27FC236}">
              <a16:creationId xmlns:a16="http://schemas.microsoft.com/office/drawing/2014/main" xmlns="" id="{00000000-0008-0000-0200-0000E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213</xdr:row>
      <xdr:rowOff>104775</xdr:rowOff>
    </xdr:from>
    <xdr:to>
      <xdr:col>10</xdr:col>
      <xdr:colOff>685800</xdr:colOff>
      <xdr:row>214</xdr:row>
      <xdr:rowOff>152400</xdr:rowOff>
    </xdr:to>
    <xdr:sp macro="" textlink="">
      <xdr:nvSpPr>
        <xdr:cNvPr id="1519" name="ComboBox344" hidden="1">
          <a:extLst>
            <a:ext uri="{63B3BB69-23CF-44E3-9099-C40C66FF867C}">
              <a14:compatExt xmlns:a14="http://schemas.microsoft.com/office/drawing/2010/main" spid="_x0000_s1519"/>
            </a:ext>
            <a:ext uri="{FF2B5EF4-FFF2-40B4-BE49-F238E27FC236}">
              <a16:creationId xmlns:a16="http://schemas.microsoft.com/office/drawing/2014/main" xmlns="" id="{00000000-0008-0000-0200-0000E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214</xdr:row>
      <xdr:rowOff>114300</xdr:rowOff>
    </xdr:from>
    <xdr:to>
      <xdr:col>10</xdr:col>
      <xdr:colOff>685800</xdr:colOff>
      <xdr:row>215</xdr:row>
      <xdr:rowOff>161925</xdr:rowOff>
    </xdr:to>
    <xdr:sp macro="" textlink="">
      <xdr:nvSpPr>
        <xdr:cNvPr id="1520" name="ComboBox345" hidden="1">
          <a:extLst>
            <a:ext uri="{63B3BB69-23CF-44E3-9099-C40C66FF867C}">
              <a14:compatExt xmlns:a14="http://schemas.microsoft.com/office/drawing/2010/main" spid="_x0000_s1520"/>
            </a:ext>
            <a:ext uri="{FF2B5EF4-FFF2-40B4-BE49-F238E27FC236}">
              <a16:creationId xmlns:a16="http://schemas.microsoft.com/office/drawing/2014/main" xmlns="" id="{00000000-0008-0000-0200-0000F0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sp macro="" textlink="">
      <xdr:nvSpPr>
        <xdr:cNvPr id="1521" name="ComboBox346" hidden="1">
          <a:extLst>
            <a:ext uri="{63B3BB69-23CF-44E3-9099-C40C66FF867C}">
              <a14:compatExt xmlns:a14="http://schemas.microsoft.com/office/drawing/2010/main" spid="_x0000_s1521"/>
            </a:ext>
            <a:ext uri="{FF2B5EF4-FFF2-40B4-BE49-F238E27FC236}">
              <a16:creationId xmlns:a16="http://schemas.microsoft.com/office/drawing/2014/main" xmlns="" id="{00000000-0008-0000-0200-0000F1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216</xdr:row>
      <xdr:rowOff>123825</xdr:rowOff>
    </xdr:from>
    <xdr:to>
      <xdr:col>10</xdr:col>
      <xdr:colOff>685800</xdr:colOff>
      <xdr:row>217</xdr:row>
      <xdr:rowOff>171450</xdr:rowOff>
    </xdr:to>
    <xdr:sp macro="" textlink="">
      <xdr:nvSpPr>
        <xdr:cNvPr id="1522" name="ComboBox347" hidden="1">
          <a:extLst>
            <a:ext uri="{63B3BB69-23CF-44E3-9099-C40C66FF867C}">
              <a14:compatExt xmlns:a14="http://schemas.microsoft.com/office/drawing/2010/main" spid="_x0000_s1522"/>
            </a:ext>
            <a:ext uri="{FF2B5EF4-FFF2-40B4-BE49-F238E27FC236}">
              <a16:creationId xmlns:a16="http://schemas.microsoft.com/office/drawing/2014/main" xmlns="" id="{00000000-0008-0000-0200-0000F2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217</xdr:row>
      <xdr:rowOff>133350</xdr:rowOff>
    </xdr:from>
    <xdr:to>
      <xdr:col>10</xdr:col>
      <xdr:colOff>685800</xdr:colOff>
      <xdr:row>218</xdr:row>
      <xdr:rowOff>180975</xdr:rowOff>
    </xdr:to>
    <xdr:sp macro="" textlink="">
      <xdr:nvSpPr>
        <xdr:cNvPr id="1523" name="ComboBox348" hidden="1">
          <a:extLst>
            <a:ext uri="{63B3BB69-23CF-44E3-9099-C40C66FF867C}">
              <a14:compatExt xmlns:a14="http://schemas.microsoft.com/office/drawing/2010/main" spid="_x0000_s1523"/>
            </a:ext>
            <a:ext uri="{FF2B5EF4-FFF2-40B4-BE49-F238E27FC236}">
              <a16:creationId xmlns:a16="http://schemas.microsoft.com/office/drawing/2014/main" xmlns="" id="{00000000-0008-0000-0200-0000F3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sp macro="" textlink="">
      <xdr:nvSpPr>
        <xdr:cNvPr id="1524" name="ComboBox349" hidden="1">
          <a:extLst>
            <a:ext uri="{63B3BB69-23CF-44E3-9099-C40C66FF867C}">
              <a14:compatExt xmlns:a14="http://schemas.microsoft.com/office/drawing/2010/main" spid="_x0000_s1524"/>
            </a:ext>
            <a:ext uri="{FF2B5EF4-FFF2-40B4-BE49-F238E27FC236}">
              <a16:creationId xmlns:a16="http://schemas.microsoft.com/office/drawing/2014/main" xmlns="" id="{00000000-0008-0000-0200-0000F4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219</xdr:row>
      <xdr:rowOff>142875</xdr:rowOff>
    </xdr:from>
    <xdr:to>
      <xdr:col>10</xdr:col>
      <xdr:colOff>685800</xdr:colOff>
      <xdr:row>221</xdr:row>
      <xdr:rowOff>0</xdr:rowOff>
    </xdr:to>
    <xdr:sp macro="" textlink="">
      <xdr:nvSpPr>
        <xdr:cNvPr id="1525" name="ComboBox350" hidden="1">
          <a:extLst>
            <a:ext uri="{63B3BB69-23CF-44E3-9099-C40C66FF867C}">
              <a14:compatExt xmlns:a14="http://schemas.microsoft.com/office/drawing/2010/main" spid="_x0000_s1525"/>
            </a:ext>
            <a:ext uri="{FF2B5EF4-FFF2-40B4-BE49-F238E27FC236}">
              <a16:creationId xmlns:a16="http://schemas.microsoft.com/office/drawing/2014/main" xmlns="" id="{00000000-0008-0000-0200-0000F5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220</xdr:row>
      <xdr:rowOff>152400</xdr:rowOff>
    </xdr:from>
    <xdr:to>
      <xdr:col>10</xdr:col>
      <xdr:colOff>685800</xdr:colOff>
      <xdr:row>222</xdr:row>
      <xdr:rowOff>0</xdr:rowOff>
    </xdr:to>
    <xdr:sp macro="" textlink="">
      <xdr:nvSpPr>
        <xdr:cNvPr id="1526" name="ComboBox351" hidden="1">
          <a:extLst>
            <a:ext uri="{63B3BB69-23CF-44E3-9099-C40C66FF867C}">
              <a14:compatExt xmlns:a14="http://schemas.microsoft.com/office/drawing/2010/main" spid="_x0000_s1526"/>
            </a:ext>
            <a:ext uri="{FF2B5EF4-FFF2-40B4-BE49-F238E27FC236}">
              <a16:creationId xmlns:a16="http://schemas.microsoft.com/office/drawing/2014/main" xmlns="" id="{00000000-0008-0000-0200-0000F6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221</xdr:row>
      <xdr:rowOff>161925</xdr:rowOff>
    </xdr:from>
    <xdr:to>
      <xdr:col>10</xdr:col>
      <xdr:colOff>685800</xdr:colOff>
      <xdr:row>223</xdr:row>
      <xdr:rowOff>9525</xdr:rowOff>
    </xdr:to>
    <xdr:sp macro="" textlink="">
      <xdr:nvSpPr>
        <xdr:cNvPr id="1527" name="ComboBox352" hidden="1">
          <a:extLst>
            <a:ext uri="{63B3BB69-23CF-44E3-9099-C40C66FF867C}">
              <a14:compatExt xmlns:a14="http://schemas.microsoft.com/office/drawing/2010/main" spid="_x0000_s1527"/>
            </a:ext>
            <a:ext uri="{FF2B5EF4-FFF2-40B4-BE49-F238E27FC236}">
              <a16:creationId xmlns:a16="http://schemas.microsoft.com/office/drawing/2014/main" xmlns="" id="{00000000-0008-0000-0200-0000F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sp macro="" textlink="">
      <xdr:nvSpPr>
        <xdr:cNvPr id="1528" name="ComboBox353" hidden="1">
          <a:extLst>
            <a:ext uri="{63B3BB69-23CF-44E3-9099-C40C66FF867C}">
              <a14:compatExt xmlns:a14="http://schemas.microsoft.com/office/drawing/2010/main" spid="_x0000_s1528"/>
            </a:ext>
            <a:ext uri="{FF2B5EF4-FFF2-40B4-BE49-F238E27FC236}">
              <a16:creationId xmlns:a16="http://schemas.microsoft.com/office/drawing/2014/main" xmlns="" id="{00000000-0008-0000-0200-0000F8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sp macro="" textlink="">
      <xdr:nvSpPr>
        <xdr:cNvPr id="1529" name="ComboBox354" hidden="1">
          <a:extLst>
            <a:ext uri="{63B3BB69-23CF-44E3-9099-C40C66FF867C}">
              <a14:compatExt xmlns:a14="http://schemas.microsoft.com/office/drawing/2010/main" spid="_x0000_s1529"/>
            </a:ext>
            <a:ext uri="{FF2B5EF4-FFF2-40B4-BE49-F238E27FC236}">
              <a16:creationId xmlns:a16="http://schemas.microsoft.com/office/drawing/2014/main" xmlns="" id="{00000000-0008-0000-0200-0000F9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sp macro="" textlink="">
      <xdr:nvSpPr>
        <xdr:cNvPr id="1530" name="ComboBox355" hidden="1">
          <a:extLst>
            <a:ext uri="{63B3BB69-23CF-44E3-9099-C40C66FF867C}">
              <a14:compatExt xmlns:a14="http://schemas.microsoft.com/office/drawing/2010/main" spid="_x0000_s1530"/>
            </a:ext>
            <a:ext uri="{FF2B5EF4-FFF2-40B4-BE49-F238E27FC236}">
              <a16:creationId xmlns:a16="http://schemas.microsoft.com/office/drawing/2014/main" xmlns="" id="{00000000-0008-0000-0200-0000F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sp macro="" textlink="">
      <xdr:nvSpPr>
        <xdr:cNvPr id="1531" name="ComboBox356" hidden="1">
          <a:extLst>
            <a:ext uri="{63B3BB69-23CF-44E3-9099-C40C66FF867C}">
              <a14:compatExt xmlns:a14="http://schemas.microsoft.com/office/drawing/2010/main" spid="_x0000_s1531"/>
            </a:ext>
            <a:ext uri="{FF2B5EF4-FFF2-40B4-BE49-F238E27FC236}">
              <a16:creationId xmlns:a16="http://schemas.microsoft.com/office/drawing/2014/main" xmlns="" id="{00000000-0008-0000-0200-0000FB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227</xdr:row>
      <xdr:rowOff>9525</xdr:rowOff>
    </xdr:from>
    <xdr:to>
      <xdr:col>10</xdr:col>
      <xdr:colOff>685800</xdr:colOff>
      <xdr:row>228</xdr:row>
      <xdr:rowOff>57150</xdr:rowOff>
    </xdr:to>
    <xdr:sp macro="" textlink="">
      <xdr:nvSpPr>
        <xdr:cNvPr id="1532" name="ComboBox357" hidden="1">
          <a:extLst>
            <a:ext uri="{63B3BB69-23CF-44E3-9099-C40C66FF867C}">
              <a14:compatExt xmlns:a14="http://schemas.microsoft.com/office/drawing/2010/main" spid="_x0000_s1532"/>
            </a:ext>
            <a:ext uri="{FF2B5EF4-FFF2-40B4-BE49-F238E27FC236}">
              <a16:creationId xmlns:a16="http://schemas.microsoft.com/office/drawing/2014/main" xmlns="" id="{00000000-0008-0000-0200-0000FC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228</xdr:row>
      <xdr:rowOff>9525</xdr:rowOff>
    </xdr:from>
    <xdr:to>
      <xdr:col>10</xdr:col>
      <xdr:colOff>685800</xdr:colOff>
      <xdr:row>229</xdr:row>
      <xdr:rowOff>57150</xdr:rowOff>
    </xdr:to>
    <xdr:sp macro="" textlink="">
      <xdr:nvSpPr>
        <xdr:cNvPr id="1533" name="ComboBox358" hidden="1">
          <a:extLst>
            <a:ext uri="{63B3BB69-23CF-44E3-9099-C40C66FF867C}">
              <a14:compatExt xmlns:a14="http://schemas.microsoft.com/office/drawing/2010/main" spid="_x0000_s1533"/>
            </a:ext>
            <a:ext uri="{FF2B5EF4-FFF2-40B4-BE49-F238E27FC236}">
              <a16:creationId xmlns:a16="http://schemas.microsoft.com/office/drawing/2014/main" xmlns="" id="{00000000-0008-0000-0200-0000FD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229</xdr:row>
      <xdr:rowOff>28575</xdr:rowOff>
    </xdr:from>
    <xdr:to>
      <xdr:col>10</xdr:col>
      <xdr:colOff>685800</xdr:colOff>
      <xdr:row>230</xdr:row>
      <xdr:rowOff>76200</xdr:rowOff>
    </xdr:to>
    <xdr:sp macro="" textlink="">
      <xdr:nvSpPr>
        <xdr:cNvPr id="1534" name="ComboBox359" hidden="1">
          <a:extLst>
            <a:ext uri="{63B3BB69-23CF-44E3-9099-C40C66FF867C}">
              <a14:compatExt xmlns:a14="http://schemas.microsoft.com/office/drawing/2010/main" spid="_x0000_s1534"/>
            </a:ext>
            <a:ext uri="{FF2B5EF4-FFF2-40B4-BE49-F238E27FC236}">
              <a16:creationId xmlns:a16="http://schemas.microsoft.com/office/drawing/2014/main" xmlns="" id="{00000000-0008-0000-0200-0000FE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230</xdr:row>
      <xdr:rowOff>47625</xdr:rowOff>
    </xdr:from>
    <xdr:to>
      <xdr:col>10</xdr:col>
      <xdr:colOff>685800</xdr:colOff>
      <xdr:row>231</xdr:row>
      <xdr:rowOff>95250</xdr:rowOff>
    </xdr:to>
    <xdr:sp macro="" textlink="">
      <xdr:nvSpPr>
        <xdr:cNvPr id="1535" name="ComboBox360" hidden="1">
          <a:extLst>
            <a:ext uri="{63B3BB69-23CF-44E3-9099-C40C66FF867C}">
              <a14:compatExt xmlns:a14="http://schemas.microsoft.com/office/drawing/2010/main" spid="_x0000_s1535"/>
            </a:ext>
            <a:ext uri="{FF2B5EF4-FFF2-40B4-BE49-F238E27FC236}">
              <a16:creationId xmlns:a16="http://schemas.microsoft.com/office/drawing/2014/main" xmlns="" id="{00000000-0008-0000-0200-0000FF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sp macro="" textlink="">
      <xdr:nvSpPr>
        <xdr:cNvPr id="1536" name="ComboBox361" hidden="1">
          <a:extLst>
            <a:ext uri="{63B3BB69-23CF-44E3-9099-C40C66FF867C}">
              <a14:compatExt xmlns:a14="http://schemas.microsoft.com/office/drawing/2010/main" spid="_x0000_s1536"/>
            </a:ext>
            <a:ext uri="{FF2B5EF4-FFF2-40B4-BE49-F238E27FC236}">
              <a16:creationId xmlns:a16="http://schemas.microsoft.com/office/drawing/2014/main" xmlns="" id="{00000000-0008-0000-0200-00000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232</xdr:row>
      <xdr:rowOff>47625</xdr:rowOff>
    </xdr:from>
    <xdr:to>
      <xdr:col>10</xdr:col>
      <xdr:colOff>685800</xdr:colOff>
      <xdr:row>233</xdr:row>
      <xdr:rowOff>85725</xdr:rowOff>
    </xdr:to>
    <xdr:sp macro="" textlink="">
      <xdr:nvSpPr>
        <xdr:cNvPr id="1537" name="ComboBox362" hidden="1">
          <a:extLst>
            <a:ext uri="{63B3BB69-23CF-44E3-9099-C40C66FF867C}">
              <a14:compatExt xmlns:a14="http://schemas.microsoft.com/office/drawing/2010/main" spid="_x0000_s1537"/>
            </a:ext>
            <a:ext uri="{FF2B5EF4-FFF2-40B4-BE49-F238E27FC236}">
              <a16:creationId xmlns:a16="http://schemas.microsoft.com/office/drawing/2014/main" xmlns="" id="{00000000-0008-0000-0200-00000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233</xdr:row>
      <xdr:rowOff>57150</xdr:rowOff>
    </xdr:from>
    <xdr:to>
      <xdr:col>10</xdr:col>
      <xdr:colOff>685800</xdr:colOff>
      <xdr:row>234</xdr:row>
      <xdr:rowOff>104775</xdr:rowOff>
    </xdr:to>
    <xdr:sp macro="" textlink="">
      <xdr:nvSpPr>
        <xdr:cNvPr id="1538" name="ComboBox363" hidden="1">
          <a:extLst>
            <a:ext uri="{63B3BB69-23CF-44E3-9099-C40C66FF867C}">
              <a14:compatExt xmlns:a14="http://schemas.microsoft.com/office/drawing/2010/main" spid="_x0000_s1538"/>
            </a:ext>
            <a:ext uri="{FF2B5EF4-FFF2-40B4-BE49-F238E27FC236}">
              <a16:creationId xmlns:a16="http://schemas.microsoft.com/office/drawing/2014/main" xmlns="" id="{00000000-0008-0000-0200-00000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234</xdr:row>
      <xdr:rowOff>66675</xdr:rowOff>
    </xdr:from>
    <xdr:to>
      <xdr:col>10</xdr:col>
      <xdr:colOff>685800</xdr:colOff>
      <xdr:row>235</xdr:row>
      <xdr:rowOff>114300</xdr:rowOff>
    </xdr:to>
    <xdr:sp macro="" textlink="">
      <xdr:nvSpPr>
        <xdr:cNvPr id="1539" name="ComboBox364" hidden="1">
          <a:extLst>
            <a:ext uri="{63B3BB69-23CF-44E3-9099-C40C66FF867C}">
              <a14:compatExt xmlns:a14="http://schemas.microsoft.com/office/drawing/2010/main" spid="_x0000_s1539"/>
            </a:ext>
            <a:ext uri="{FF2B5EF4-FFF2-40B4-BE49-F238E27FC236}">
              <a16:creationId xmlns:a16="http://schemas.microsoft.com/office/drawing/2014/main" xmlns="" id="{00000000-0008-0000-0200-00000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235</xdr:row>
      <xdr:rowOff>76200</xdr:rowOff>
    </xdr:from>
    <xdr:to>
      <xdr:col>10</xdr:col>
      <xdr:colOff>685800</xdr:colOff>
      <xdr:row>237</xdr:row>
      <xdr:rowOff>66675</xdr:rowOff>
    </xdr:to>
    <xdr:sp macro="" textlink="">
      <xdr:nvSpPr>
        <xdr:cNvPr id="1540" name="ComboBox365" hidden="1">
          <a:extLst>
            <a:ext uri="{63B3BB69-23CF-44E3-9099-C40C66FF867C}">
              <a14:compatExt xmlns:a14="http://schemas.microsoft.com/office/drawing/2010/main" spid="_x0000_s1540"/>
            </a:ext>
            <a:ext uri="{FF2B5EF4-FFF2-40B4-BE49-F238E27FC236}">
              <a16:creationId xmlns:a16="http://schemas.microsoft.com/office/drawing/2014/main" xmlns="" id="{00000000-0008-0000-0200-00000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sp macro="" textlink="">
      <xdr:nvSpPr>
        <xdr:cNvPr id="1541" name="ComboBox366" hidden="1">
          <a:extLst>
            <a:ext uri="{63B3BB69-23CF-44E3-9099-C40C66FF867C}">
              <a14:compatExt xmlns:a14="http://schemas.microsoft.com/office/drawing/2010/main" spid="_x0000_s1541"/>
            </a:ext>
            <a:ext uri="{FF2B5EF4-FFF2-40B4-BE49-F238E27FC236}">
              <a16:creationId xmlns:a16="http://schemas.microsoft.com/office/drawing/2014/main" xmlns="" id="{00000000-0008-0000-0200-00000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238</xdr:row>
      <xdr:rowOff>38100</xdr:rowOff>
    </xdr:from>
    <xdr:to>
      <xdr:col>10</xdr:col>
      <xdr:colOff>685800</xdr:colOff>
      <xdr:row>240</xdr:row>
      <xdr:rowOff>28575</xdr:rowOff>
    </xdr:to>
    <xdr:sp macro="" textlink="">
      <xdr:nvSpPr>
        <xdr:cNvPr id="1542" name="ComboBox367" hidden="1">
          <a:extLst>
            <a:ext uri="{63B3BB69-23CF-44E3-9099-C40C66FF867C}">
              <a14:compatExt xmlns:a14="http://schemas.microsoft.com/office/drawing/2010/main" spid="_x0000_s1542"/>
            </a:ext>
            <a:ext uri="{FF2B5EF4-FFF2-40B4-BE49-F238E27FC236}">
              <a16:creationId xmlns:a16="http://schemas.microsoft.com/office/drawing/2014/main" xmlns="" id="{00000000-0008-0000-0200-00000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28575</xdr:rowOff>
    </xdr:to>
    <xdr:sp macro="" textlink="">
      <xdr:nvSpPr>
        <xdr:cNvPr id="1543" name="ComboBox368" hidden="1">
          <a:extLst>
            <a:ext uri="{63B3BB69-23CF-44E3-9099-C40C66FF867C}">
              <a14:compatExt xmlns:a14="http://schemas.microsoft.com/office/drawing/2010/main" spid="_x0000_s1543"/>
            </a:ext>
            <a:ext uri="{FF2B5EF4-FFF2-40B4-BE49-F238E27FC236}">
              <a16:creationId xmlns:a16="http://schemas.microsoft.com/office/drawing/2014/main" xmlns="" id="{00000000-0008-0000-0200-00000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240</xdr:row>
      <xdr:rowOff>180975</xdr:rowOff>
    </xdr:from>
    <xdr:to>
      <xdr:col>10</xdr:col>
      <xdr:colOff>685800</xdr:colOff>
      <xdr:row>242</xdr:row>
      <xdr:rowOff>38100</xdr:rowOff>
    </xdr:to>
    <xdr:sp macro="" textlink="">
      <xdr:nvSpPr>
        <xdr:cNvPr id="1544" name="ComboBox369" hidden="1">
          <a:extLst>
            <a:ext uri="{63B3BB69-23CF-44E3-9099-C40C66FF867C}">
              <a14:compatExt xmlns:a14="http://schemas.microsoft.com/office/drawing/2010/main" spid="_x0000_s1544"/>
            </a:ext>
            <a:ext uri="{FF2B5EF4-FFF2-40B4-BE49-F238E27FC236}">
              <a16:creationId xmlns:a16="http://schemas.microsoft.com/office/drawing/2014/main" xmlns="" id="{00000000-0008-0000-0200-00000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241</xdr:row>
      <xdr:rowOff>180975</xdr:rowOff>
    </xdr:from>
    <xdr:to>
      <xdr:col>10</xdr:col>
      <xdr:colOff>685800</xdr:colOff>
      <xdr:row>243</xdr:row>
      <xdr:rowOff>38100</xdr:rowOff>
    </xdr:to>
    <xdr:sp macro="" textlink="">
      <xdr:nvSpPr>
        <xdr:cNvPr id="1545" name="ComboBox370" hidden="1">
          <a:extLst>
            <a:ext uri="{63B3BB69-23CF-44E3-9099-C40C66FF867C}">
              <a14:compatExt xmlns:a14="http://schemas.microsoft.com/office/drawing/2010/main" spid="_x0000_s1545"/>
            </a:ext>
            <a:ext uri="{FF2B5EF4-FFF2-40B4-BE49-F238E27FC236}">
              <a16:creationId xmlns:a16="http://schemas.microsoft.com/office/drawing/2014/main" xmlns="" id="{00000000-0008-0000-0200-00000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243</xdr:row>
      <xdr:rowOff>19050</xdr:rowOff>
    </xdr:from>
    <xdr:to>
      <xdr:col>10</xdr:col>
      <xdr:colOff>685800</xdr:colOff>
      <xdr:row>244</xdr:row>
      <xdr:rowOff>66675</xdr:rowOff>
    </xdr:to>
    <xdr:sp macro="" textlink="">
      <xdr:nvSpPr>
        <xdr:cNvPr id="1546" name="ComboBox371" hidden="1">
          <a:extLst>
            <a:ext uri="{63B3BB69-23CF-44E3-9099-C40C66FF867C}">
              <a14:compatExt xmlns:a14="http://schemas.microsoft.com/office/drawing/2010/main" spid="_x0000_s1546"/>
            </a:ext>
            <a:ext uri="{FF2B5EF4-FFF2-40B4-BE49-F238E27FC236}">
              <a16:creationId xmlns:a16="http://schemas.microsoft.com/office/drawing/2014/main" xmlns="" id="{00000000-0008-0000-0200-00000A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246</xdr:row>
      <xdr:rowOff>57150</xdr:rowOff>
    </xdr:from>
    <xdr:to>
      <xdr:col>10</xdr:col>
      <xdr:colOff>685800</xdr:colOff>
      <xdr:row>247</xdr:row>
      <xdr:rowOff>104775</xdr:rowOff>
    </xdr:to>
    <xdr:sp macro="" textlink="">
      <xdr:nvSpPr>
        <xdr:cNvPr id="1547" name="ComboBox372" hidden="1">
          <a:extLst>
            <a:ext uri="{63B3BB69-23CF-44E3-9099-C40C66FF867C}">
              <a14:compatExt xmlns:a14="http://schemas.microsoft.com/office/drawing/2010/main" spid="_x0000_s1547"/>
            </a:ext>
            <a:ext uri="{FF2B5EF4-FFF2-40B4-BE49-F238E27FC236}">
              <a16:creationId xmlns:a16="http://schemas.microsoft.com/office/drawing/2014/main" xmlns="" id="{00000000-0008-0000-0200-00000B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246</xdr:row>
      <xdr:rowOff>114300</xdr:rowOff>
    </xdr:from>
    <xdr:to>
      <xdr:col>10</xdr:col>
      <xdr:colOff>685800</xdr:colOff>
      <xdr:row>247</xdr:row>
      <xdr:rowOff>171450</xdr:rowOff>
    </xdr:to>
    <xdr:sp macro="" textlink="">
      <xdr:nvSpPr>
        <xdr:cNvPr id="1548" name="ComboBox373" hidden="1">
          <a:extLst>
            <a:ext uri="{63B3BB69-23CF-44E3-9099-C40C66FF867C}">
              <a14:compatExt xmlns:a14="http://schemas.microsoft.com/office/drawing/2010/main" spid="_x0000_s1548"/>
            </a:ext>
            <a:ext uri="{FF2B5EF4-FFF2-40B4-BE49-F238E27FC236}">
              <a16:creationId xmlns:a16="http://schemas.microsoft.com/office/drawing/2014/main" xmlns="" id="{00000000-0008-0000-0200-00000C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317</xdr:row>
      <xdr:rowOff>66675</xdr:rowOff>
    </xdr:from>
    <xdr:to>
      <xdr:col>10</xdr:col>
      <xdr:colOff>685800</xdr:colOff>
      <xdr:row>318</xdr:row>
      <xdr:rowOff>133350</xdr:rowOff>
    </xdr:to>
    <xdr:sp macro="" textlink="">
      <xdr:nvSpPr>
        <xdr:cNvPr id="1549" name="ComboBox374" hidden="1">
          <a:extLst>
            <a:ext uri="{63B3BB69-23CF-44E3-9099-C40C66FF867C}">
              <a14:compatExt xmlns:a14="http://schemas.microsoft.com/office/drawing/2010/main" spid="_x0000_s1549"/>
            </a:ext>
            <a:ext uri="{FF2B5EF4-FFF2-40B4-BE49-F238E27FC236}">
              <a16:creationId xmlns:a16="http://schemas.microsoft.com/office/drawing/2014/main" xmlns="" id="{00000000-0008-0000-0200-00000D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277</xdr:row>
      <xdr:rowOff>133350</xdr:rowOff>
    </xdr:from>
    <xdr:to>
      <xdr:col>10</xdr:col>
      <xdr:colOff>685800</xdr:colOff>
      <xdr:row>315</xdr:row>
      <xdr:rowOff>114300</xdr:rowOff>
    </xdr:to>
    <xdr:sp macro="" textlink="">
      <xdr:nvSpPr>
        <xdr:cNvPr id="1550" name="ComboBox375" hidden="1">
          <a:extLst>
            <a:ext uri="{63B3BB69-23CF-44E3-9099-C40C66FF867C}">
              <a14:compatExt xmlns:a14="http://schemas.microsoft.com/office/drawing/2010/main" spid="_x0000_s1550"/>
            </a:ext>
            <a:ext uri="{FF2B5EF4-FFF2-40B4-BE49-F238E27FC236}">
              <a16:creationId xmlns:a16="http://schemas.microsoft.com/office/drawing/2014/main" xmlns="" id="{00000000-0008-0000-0200-00000E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315</xdr:row>
      <xdr:rowOff>76200</xdr:rowOff>
    </xdr:from>
    <xdr:to>
      <xdr:col>10</xdr:col>
      <xdr:colOff>685800</xdr:colOff>
      <xdr:row>317</xdr:row>
      <xdr:rowOff>57150</xdr:rowOff>
    </xdr:to>
    <xdr:sp macro="" textlink="">
      <xdr:nvSpPr>
        <xdr:cNvPr id="1551" name="ComboBox376" hidden="1">
          <a:extLst>
            <a:ext uri="{63B3BB69-23CF-44E3-9099-C40C66FF867C}">
              <a14:compatExt xmlns:a14="http://schemas.microsoft.com/office/drawing/2010/main" spid="_x0000_s1551"/>
            </a:ext>
            <a:ext uri="{FF2B5EF4-FFF2-40B4-BE49-F238E27FC236}">
              <a16:creationId xmlns:a16="http://schemas.microsoft.com/office/drawing/2014/main" xmlns="" id="{00000000-0008-0000-0200-00000F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315</xdr:row>
      <xdr:rowOff>133350</xdr:rowOff>
    </xdr:from>
    <xdr:to>
      <xdr:col>10</xdr:col>
      <xdr:colOff>685800</xdr:colOff>
      <xdr:row>317</xdr:row>
      <xdr:rowOff>114300</xdr:rowOff>
    </xdr:to>
    <xdr:sp macro="" textlink="">
      <xdr:nvSpPr>
        <xdr:cNvPr id="1552" name="ComboBox377" hidden="1">
          <a:extLst>
            <a:ext uri="{63B3BB69-23CF-44E3-9099-C40C66FF867C}">
              <a14:compatExt xmlns:a14="http://schemas.microsoft.com/office/drawing/2010/main" spid="_x0000_s1552"/>
            </a:ext>
            <a:ext uri="{FF2B5EF4-FFF2-40B4-BE49-F238E27FC236}">
              <a16:creationId xmlns:a16="http://schemas.microsoft.com/office/drawing/2014/main" xmlns="" id="{00000000-0008-0000-0200-00001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244</xdr:row>
      <xdr:rowOff>9525</xdr:rowOff>
    </xdr:from>
    <xdr:to>
      <xdr:col>10</xdr:col>
      <xdr:colOff>685800</xdr:colOff>
      <xdr:row>245</xdr:row>
      <xdr:rowOff>66675</xdr:rowOff>
    </xdr:to>
    <xdr:sp macro="" textlink="">
      <xdr:nvSpPr>
        <xdr:cNvPr id="1553" name="ComboBox378" hidden="1">
          <a:extLst>
            <a:ext uri="{63B3BB69-23CF-44E3-9099-C40C66FF867C}">
              <a14:compatExt xmlns:a14="http://schemas.microsoft.com/office/drawing/2010/main" spid="_x0000_s1553"/>
            </a:ext>
            <a:ext uri="{FF2B5EF4-FFF2-40B4-BE49-F238E27FC236}">
              <a16:creationId xmlns:a16="http://schemas.microsoft.com/office/drawing/2014/main" xmlns="" id="{00000000-0008-0000-0200-00001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245</xdr:row>
      <xdr:rowOff>28575</xdr:rowOff>
    </xdr:from>
    <xdr:to>
      <xdr:col>10</xdr:col>
      <xdr:colOff>685800</xdr:colOff>
      <xdr:row>246</xdr:row>
      <xdr:rowOff>85725</xdr:rowOff>
    </xdr:to>
    <xdr:sp macro="" textlink="">
      <xdr:nvSpPr>
        <xdr:cNvPr id="1554" name="ComboBox379" hidden="1">
          <a:extLst>
            <a:ext uri="{63B3BB69-23CF-44E3-9099-C40C66FF867C}">
              <a14:compatExt xmlns:a14="http://schemas.microsoft.com/office/drawing/2010/main" spid="_x0000_s1554"/>
            </a:ext>
            <a:ext uri="{FF2B5EF4-FFF2-40B4-BE49-F238E27FC236}">
              <a16:creationId xmlns:a16="http://schemas.microsoft.com/office/drawing/2014/main" xmlns="" id="{00000000-0008-0000-0200-00001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204</xdr:row>
      <xdr:rowOff>57150</xdr:rowOff>
    </xdr:from>
    <xdr:to>
      <xdr:col>10</xdr:col>
      <xdr:colOff>685800</xdr:colOff>
      <xdr:row>205</xdr:row>
      <xdr:rowOff>95250</xdr:rowOff>
    </xdr:to>
    <xdr:sp macro="" textlink="">
      <xdr:nvSpPr>
        <xdr:cNvPr id="1555" name="ComboBox380" hidden="1">
          <a:extLst>
            <a:ext uri="{63B3BB69-23CF-44E3-9099-C40C66FF867C}">
              <a14:compatExt xmlns:a14="http://schemas.microsoft.com/office/drawing/2010/main" spid="_x0000_s1555"/>
            </a:ext>
            <a:ext uri="{FF2B5EF4-FFF2-40B4-BE49-F238E27FC236}">
              <a16:creationId xmlns:a16="http://schemas.microsoft.com/office/drawing/2014/main" xmlns="" id="{00000000-0008-0000-0200-00001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205</xdr:row>
      <xdr:rowOff>57150</xdr:rowOff>
    </xdr:from>
    <xdr:to>
      <xdr:col>10</xdr:col>
      <xdr:colOff>685800</xdr:colOff>
      <xdr:row>206</xdr:row>
      <xdr:rowOff>104775</xdr:rowOff>
    </xdr:to>
    <xdr:sp macro="" textlink="">
      <xdr:nvSpPr>
        <xdr:cNvPr id="1556" name="ComboBox381" hidden="1">
          <a:extLst>
            <a:ext uri="{63B3BB69-23CF-44E3-9099-C40C66FF867C}">
              <a14:compatExt xmlns:a14="http://schemas.microsoft.com/office/drawing/2010/main" spid="_x0000_s1556"/>
            </a:ext>
            <a:ext uri="{FF2B5EF4-FFF2-40B4-BE49-F238E27FC236}">
              <a16:creationId xmlns:a16="http://schemas.microsoft.com/office/drawing/2014/main" xmlns="" id="{00000000-0008-0000-0200-00001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206</xdr:row>
      <xdr:rowOff>66675</xdr:rowOff>
    </xdr:from>
    <xdr:to>
      <xdr:col>10</xdr:col>
      <xdr:colOff>685800</xdr:colOff>
      <xdr:row>207</xdr:row>
      <xdr:rowOff>114300</xdr:rowOff>
    </xdr:to>
    <xdr:sp macro="" textlink="">
      <xdr:nvSpPr>
        <xdr:cNvPr id="1557" name="ComboBox382" hidden="1">
          <a:extLst>
            <a:ext uri="{63B3BB69-23CF-44E3-9099-C40C66FF867C}">
              <a14:compatExt xmlns:a14="http://schemas.microsoft.com/office/drawing/2010/main" spid="_x0000_s1557"/>
            </a:ext>
            <a:ext uri="{FF2B5EF4-FFF2-40B4-BE49-F238E27FC236}">
              <a16:creationId xmlns:a16="http://schemas.microsoft.com/office/drawing/2014/main" xmlns="" id="{00000000-0008-0000-0200-00001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207</xdr:row>
      <xdr:rowOff>85725</xdr:rowOff>
    </xdr:from>
    <xdr:to>
      <xdr:col>10</xdr:col>
      <xdr:colOff>685800</xdr:colOff>
      <xdr:row>208</xdr:row>
      <xdr:rowOff>133350</xdr:rowOff>
    </xdr:to>
    <xdr:sp macro="" textlink="">
      <xdr:nvSpPr>
        <xdr:cNvPr id="1558" name="ComboBox383" hidden="1">
          <a:extLst>
            <a:ext uri="{63B3BB69-23CF-44E3-9099-C40C66FF867C}">
              <a14:compatExt xmlns:a14="http://schemas.microsoft.com/office/drawing/2010/main" spid="_x0000_s1558"/>
            </a:ext>
            <a:ext uri="{FF2B5EF4-FFF2-40B4-BE49-F238E27FC236}">
              <a16:creationId xmlns:a16="http://schemas.microsoft.com/office/drawing/2014/main" xmlns="" id="{00000000-0008-0000-0200-00001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208</xdr:row>
      <xdr:rowOff>85725</xdr:rowOff>
    </xdr:from>
    <xdr:to>
      <xdr:col>10</xdr:col>
      <xdr:colOff>685800</xdr:colOff>
      <xdr:row>209</xdr:row>
      <xdr:rowOff>133350</xdr:rowOff>
    </xdr:to>
    <xdr:sp macro="" textlink="">
      <xdr:nvSpPr>
        <xdr:cNvPr id="1559" name="ComboBox384" hidden="1">
          <a:extLst>
            <a:ext uri="{63B3BB69-23CF-44E3-9099-C40C66FF867C}">
              <a14:compatExt xmlns:a14="http://schemas.microsoft.com/office/drawing/2010/main" spid="_x0000_s1559"/>
            </a:ext>
            <a:ext uri="{FF2B5EF4-FFF2-40B4-BE49-F238E27FC236}">
              <a16:creationId xmlns:a16="http://schemas.microsoft.com/office/drawing/2014/main" xmlns="" id="{00000000-0008-0000-0200-00001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209</xdr:row>
      <xdr:rowOff>85725</xdr:rowOff>
    </xdr:from>
    <xdr:to>
      <xdr:col>10</xdr:col>
      <xdr:colOff>685800</xdr:colOff>
      <xdr:row>210</xdr:row>
      <xdr:rowOff>133350</xdr:rowOff>
    </xdr:to>
    <xdr:sp macro="" textlink="">
      <xdr:nvSpPr>
        <xdr:cNvPr id="1560" name="ComboBox385" hidden="1">
          <a:extLst>
            <a:ext uri="{63B3BB69-23CF-44E3-9099-C40C66FF867C}">
              <a14:compatExt xmlns:a14="http://schemas.microsoft.com/office/drawing/2010/main" spid="_x0000_s1560"/>
            </a:ext>
            <a:ext uri="{FF2B5EF4-FFF2-40B4-BE49-F238E27FC236}">
              <a16:creationId xmlns:a16="http://schemas.microsoft.com/office/drawing/2014/main" xmlns="" id="{00000000-0008-0000-0200-00001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210</xdr:row>
      <xdr:rowOff>95250</xdr:rowOff>
    </xdr:from>
    <xdr:to>
      <xdr:col>10</xdr:col>
      <xdr:colOff>685800</xdr:colOff>
      <xdr:row>211</xdr:row>
      <xdr:rowOff>142875</xdr:rowOff>
    </xdr:to>
    <xdr:sp macro="" textlink="">
      <xdr:nvSpPr>
        <xdr:cNvPr id="1561" name="ComboBox386" hidden="1">
          <a:extLst>
            <a:ext uri="{63B3BB69-23CF-44E3-9099-C40C66FF867C}">
              <a14:compatExt xmlns:a14="http://schemas.microsoft.com/office/drawing/2010/main" spid="_x0000_s1561"/>
            </a:ext>
            <a:ext uri="{FF2B5EF4-FFF2-40B4-BE49-F238E27FC236}">
              <a16:creationId xmlns:a16="http://schemas.microsoft.com/office/drawing/2014/main" xmlns="" id="{00000000-0008-0000-0200-00001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211</xdr:row>
      <xdr:rowOff>114300</xdr:rowOff>
    </xdr:from>
    <xdr:to>
      <xdr:col>10</xdr:col>
      <xdr:colOff>685800</xdr:colOff>
      <xdr:row>212</xdr:row>
      <xdr:rowOff>161925</xdr:rowOff>
    </xdr:to>
    <xdr:sp macro="" textlink="">
      <xdr:nvSpPr>
        <xdr:cNvPr id="1562" name="ComboBox387" hidden="1">
          <a:extLst>
            <a:ext uri="{63B3BB69-23CF-44E3-9099-C40C66FF867C}">
              <a14:compatExt xmlns:a14="http://schemas.microsoft.com/office/drawing/2010/main" spid="_x0000_s1562"/>
            </a:ext>
            <a:ext uri="{FF2B5EF4-FFF2-40B4-BE49-F238E27FC236}">
              <a16:creationId xmlns:a16="http://schemas.microsoft.com/office/drawing/2014/main" xmlns="" id="{00000000-0008-0000-0200-00001A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sp macro="" textlink="">
      <xdr:nvSpPr>
        <xdr:cNvPr id="1563" name="ComboBox388" hidden="1">
          <a:extLst>
            <a:ext uri="{63B3BB69-23CF-44E3-9099-C40C66FF867C}">
              <a14:compatExt xmlns:a14="http://schemas.microsoft.com/office/drawing/2010/main" spid="_x0000_s1563"/>
            </a:ext>
            <a:ext uri="{FF2B5EF4-FFF2-40B4-BE49-F238E27FC236}">
              <a16:creationId xmlns:a16="http://schemas.microsoft.com/office/drawing/2014/main" xmlns="" id="{00000000-0008-0000-0200-00001B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213</xdr:row>
      <xdr:rowOff>114300</xdr:rowOff>
    </xdr:from>
    <xdr:to>
      <xdr:col>10</xdr:col>
      <xdr:colOff>685800</xdr:colOff>
      <xdr:row>214</xdr:row>
      <xdr:rowOff>161925</xdr:rowOff>
    </xdr:to>
    <xdr:sp macro="" textlink="">
      <xdr:nvSpPr>
        <xdr:cNvPr id="1564" name="ComboBox389" hidden="1">
          <a:extLst>
            <a:ext uri="{63B3BB69-23CF-44E3-9099-C40C66FF867C}">
              <a14:compatExt xmlns:a14="http://schemas.microsoft.com/office/drawing/2010/main" spid="_x0000_s1564"/>
            </a:ext>
            <a:ext uri="{FF2B5EF4-FFF2-40B4-BE49-F238E27FC236}">
              <a16:creationId xmlns:a16="http://schemas.microsoft.com/office/drawing/2014/main" xmlns="" id="{00000000-0008-0000-0200-00001C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214</xdr:row>
      <xdr:rowOff>123825</xdr:rowOff>
    </xdr:from>
    <xdr:to>
      <xdr:col>10</xdr:col>
      <xdr:colOff>685800</xdr:colOff>
      <xdr:row>215</xdr:row>
      <xdr:rowOff>171450</xdr:rowOff>
    </xdr:to>
    <xdr:sp macro="" textlink="">
      <xdr:nvSpPr>
        <xdr:cNvPr id="1565" name="ComboBox390" hidden="1">
          <a:extLst>
            <a:ext uri="{63B3BB69-23CF-44E3-9099-C40C66FF867C}">
              <a14:compatExt xmlns:a14="http://schemas.microsoft.com/office/drawing/2010/main" spid="_x0000_s1565"/>
            </a:ext>
            <a:ext uri="{FF2B5EF4-FFF2-40B4-BE49-F238E27FC236}">
              <a16:creationId xmlns:a16="http://schemas.microsoft.com/office/drawing/2014/main" xmlns="" id="{00000000-0008-0000-0200-00001D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sp macro="" textlink="">
      <xdr:nvSpPr>
        <xdr:cNvPr id="1566" name="ComboBox391" hidden="1">
          <a:extLst>
            <a:ext uri="{63B3BB69-23CF-44E3-9099-C40C66FF867C}">
              <a14:compatExt xmlns:a14="http://schemas.microsoft.com/office/drawing/2010/main" spid="_x0000_s1566"/>
            </a:ext>
            <a:ext uri="{FF2B5EF4-FFF2-40B4-BE49-F238E27FC236}">
              <a16:creationId xmlns:a16="http://schemas.microsoft.com/office/drawing/2014/main" xmlns="" id="{00000000-0008-0000-0200-00001E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216</xdr:row>
      <xdr:rowOff>133350</xdr:rowOff>
    </xdr:from>
    <xdr:to>
      <xdr:col>10</xdr:col>
      <xdr:colOff>685800</xdr:colOff>
      <xdr:row>217</xdr:row>
      <xdr:rowOff>180975</xdr:rowOff>
    </xdr:to>
    <xdr:sp macro="" textlink="">
      <xdr:nvSpPr>
        <xdr:cNvPr id="1567" name="ComboBox392" hidden="1">
          <a:extLst>
            <a:ext uri="{63B3BB69-23CF-44E3-9099-C40C66FF867C}">
              <a14:compatExt xmlns:a14="http://schemas.microsoft.com/office/drawing/2010/main" spid="_x0000_s1567"/>
            </a:ext>
            <a:ext uri="{FF2B5EF4-FFF2-40B4-BE49-F238E27FC236}">
              <a16:creationId xmlns:a16="http://schemas.microsoft.com/office/drawing/2014/main" xmlns="" id="{00000000-0008-0000-0200-00001F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217</xdr:row>
      <xdr:rowOff>142875</xdr:rowOff>
    </xdr:from>
    <xdr:to>
      <xdr:col>10</xdr:col>
      <xdr:colOff>685800</xdr:colOff>
      <xdr:row>219</xdr:row>
      <xdr:rowOff>0</xdr:rowOff>
    </xdr:to>
    <xdr:sp macro="" textlink="">
      <xdr:nvSpPr>
        <xdr:cNvPr id="1568" name="ComboBox393" hidden="1">
          <a:extLst>
            <a:ext uri="{63B3BB69-23CF-44E3-9099-C40C66FF867C}">
              <a14:compatExt xmlns:a14="http://schemas.microsoft.com/office/drawing/2010/main" spid="_x0000_s1568"/>
            </a:ext>
            <a:ext uri="{FF2B5EF4-FFF2-40B4-BE49-F238E27FC236}">
              <a16:creationId xmlns:a16="http://schemas.microsoft.com/office/drawing/2014/main" xmlns="" id="{00000000-0008-0000-0200-00002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218</xdr:row>
      <xdr:rowOff>152400</xdr:rowOff>
    </xdr:from>
    <xdr:to>
      <xdr:col>10</xdr:col>
      <xdr:colOff>685800</xdr:colOff>
      <xdr:row>220</xdr:row>
      <xdr:rowOff>9525</xdr:rowOff>
    </xdr:to>
    <xdr:sp macro="" textlink="">
      <xdr:nvSpPr>
        <xdr:cNvPr id="1569" name="ComboBox394" hidden="1">
          <a:extLst>
            <a:ext uri="{63B3BB69-23CF-44E3-9099-C40C66FF867C}">
              <a14:compatExt xmlns:a14="http://schemas.microsoft.com/office/drawing/2010/main" spid="_x0000_s1569"/>
            </a:ext>
            <a:ext uri="{FF2B5EF4-FFF2-40B4-BE49-F238E27FC236}">
              <a16:creationId xmlns:a16="http://schemas.microsoft.com/office/drawing/2014/main" xmlns="" id="{00000000-0008-0000-0200-00002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219</xdr:row>
      <xdr:rowOff>152400</xdr:rowOff>
    </xdr:from>
    <xdr:to>
      <xdr:col>10</xdr:col>
      <xdr:colOff>685800</xdr:colOff>
      <xdr:row>221</xdr:row>
      <xdr:rowOff>0</xdr:rowOff>
    </xdr:to>
    <xdr:sp macro="" textlink="">
      <xdr:nvSpPr>
        <xdr:cNvPr id="1570" name="ComboBox395" hidden="1">
          <a:extLst>
            <a:ext uri="{63B3BB69-23CF-44E3-9099-C40C66FF867C}">
              <a14:compatExt xmlns:a14="http://schemas.microsoft.com/office/drawing/2010/main" spid="_x0000_s1570"/>
            </a:ext>
            <a:ext uri="{FF2B5EF4-FFF2-40B4-BE49-F238E27FC236}">
              <a16:creationId xmlns:a16="http://schemas.microsoft.com/office/drawing/2014/main" xmlns="" id="{00000000-0008-0000-0200-00002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220</xdr:row>
      <xdr:rowOff>171450</xdr:rowOff>
    </xdr:from>
    <xdr:to>
      <xdr:col>10</xdr:col>
      <xdr:colOff>685800</xdr:colOff>
      <xdr:row>222</xdr:row>
      <xdr:rowOff>28575</xdr:rowOff>
    </xdr:to>
    <xdr:sp macro="" textlink="">
      <xdr:nvSpPr>
        <xdr:cNvPr id="1571" name="ComboBox396" hidden="1">
          <a:extLst>
            <a:ext uri="{63B3BB69-23CF-44E3-9099-C40C66FF867C}">
              <a14:compatExt xmlns:a14="http://schemas.microsoft.com/office/drawing/2010/main" spid="_x0000_s1571"/>
            </a:ext>
            <a:ext uri="{FF2B5EF4-FFF2-40B4-BE49-F238E27FC236}">
              <a16:creationId xmlns:a16="http://schemas.microsoft.com/office/drawing/2014/main" xmlns="" id="{00000000-0008-0000-0200-00002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221</xdr:row>
      <xdr:rowOff>171450</xdr:rowOff>
    </xdr:from>
    <xdr:to>
      <xdr:col>10</xdr:col>
      <xdr:colOff>685800</xdr:colOff>
      <xdr:row>223</xdr:row>
      <xdr:rowOff>28575</xdr:rowOff>
    </xdr:to>
    <xdr:sp macro="" textlink="">
      <xdr:nvSpPr>
        <xdr:cNvPr id="1572" name="ComboBox397" hidden="1">
          <a:extLst>
            <a:ext uri="{63B3BB69-23CF-44E3-9099-C40C66FF867C}">
              <a14:compatExt xmlns:a14="http://schemas.microsoft.com/office/drawing/2010/main" spid="_x0000_s1572"/>
            </a:ext>
            <a:ext uri="{FF2B5EF4-FFF2-40B4-BE49-F238E27FC236}">
              <a16:creationId xmlns:a16="http://schemas.microsoft.com/office/drawing/2014/main" xmlns="" id="{00000000-0008-0000-0200-00002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222</xdr:row>
      <xdr:rowOff>171450</xdr:rowOff>
    </xdr:from>
    <xdr:to>
      <xdr:col>10</xdr:col>
      <xdr:colOff>685800</xdr:colOff>
      <xdr:row>224</xdr:row>
      <xdr:rowOff>28575</xdr:rowOff>
    </xdr:to>
    <xdr:sp macro="" textlink="">
      <xdr:nvSpPr>
        <xdr:cNvPr id="1573" name="ComboBox398" hidden="1">
          <a:extLst>
            <a:ext uri="{63B3BB69-23CF-44E3-9099-C40C66FF867C}">
              <a14:compatExt xmlns:a14="http://schemas.microsoft.com/office/drawing/2010/main" spid="_x0000_s1573"/>
            </a:ext>
            <a:ext uri="{FF2B5EF4-FFF2-40B4-BE49-F238E27FC236}">
              <a16:creationId xmlns:a16="http://schemas.microsoft.com/office/drawing/2014/main" xmlns="" id="{00000000-0008-0000-0200-00002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sp macro="" textlink="">
      <xdr:nvSpPr>
        <xdr:cNvPr id="1574" name="ComboBox399" hidden="1">
          <a:extLst>
            <a:ext uri="{63B3BB69-23CF-44E3-9099-C40C66FF867C}">
              <a14:compatExt xmlns:a14="http://schemas.microsoft.com/office/drawing/2010/main" spid="_x0000_s1574"/>
            </a:ext>
            <a:ext uri="{FF2B5EF4-FFF2-40B4-BE49-F238E27FC236}">
              <a16:creationId xmlns:a16="http://schemas.microsoft.com/office/drawing/2014/main" xmlns="" id="{00000000-0008-0000-0200-00002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225</xdr:row>
      <xdr:rowOff>0</xdr:rowOff>
    </xdr:from>
    <xdr:to>
      <xdr:col>10</xdr:col>
      <xdr:colOff>685800</xdr:colOff>
      <xdr:row>226</xdr:row>
      <xdr:rowOff>47625</xdr:rowOff>
    </xdr:to>
    <xdr:sp macro="" textlink="">
      <xdr:nvSpPr>
        <xdr:cNvPr id="1575" name="ComboBox400" hidden="1">
          <a:extLst>
            <a:ext uri="{63B3BB69-23CF-44E3-9099-C40C66FF867C}">
              <a14:compatExt xmlns:a14="http://schemas.microsoft.com/office/drawing/2010/main" spid="_x0000_s1575"/>
            </a:ext>
            <a:ext uri="{FF2B5EF4-FFF2-40B4-BE49-F238E27FC236}">
              <a16:creationId xmlns:a16="http://schemas.microsoft.com/office/drawing/2014/main" xmlns="" id="{00000000-0008-0000-0200-00002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sp macro="" textlink="">
      <xdr:nvSpPr>
        <xdr:cNvPr id="1576" name="ComboBox401" hidden="1">
          <a:extLst>
            <a:ext uri="{63B3BB69-23CF-44E3-9099-C40C66FF867C}">
              <a14:compatExt xmlns:a14="http://schemas.microsoft.com/office/drawing/2010/main" spid="_x0000_s1576"/>
            </a:ext>
            <a:ext uri="{FF2B5EF4-FFF2-40B4-BE49-F238E27FC236}">
              <a16:creationId xmlns:a16="http://schemas.microsoft.com/office/drawing/2014/main" xmlns="" id="{00000000-0008-0000-0200-00002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227</xdr:row>
      <xdr:rowOff>19050</xdr:rowOff>
    </xdr:from>
    <xdr:to>
      <xdr:col>10</xdr:col>
      <xdr:colOff>685800</xdr:colOff>
      <xdr:row>228</xdr:row>
      <xdr:rowOff>66675</xdr:rowOff>
    </xdr:to>
    <xdr:sp macro="" textlink="">
      <xdr:nvSpPr>
        <xdr:cNvPr id="1577" name="ComboBox402" hidden="1">
          <a:extLst>
            <a:ext uri="{63B3BB69-23CF-44E3-9099-C40C66FF867C}">
              <a14:compatExt xmlns:a14="http://schemas.microsoft.com/office/drawing/2010/main" spid="_x0000_s1577"/>
            </a:ext>
            <a:ext uri="{FF2B5EF4-FFF2-40B4-BE49-F238E27FC236}">
              <a16:creationId xmlns:a16="http://schemas.microsoft.com/office/drawing/2014/main" xmlns="" id="{00000000-0008-0000-0200-00002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228</xdr:row>
      <xdr:rowOff>19050</xdr:rowOff>
    </xdr:from>
    <xdr:to>
      <xdr:col>10</xdr:col>
      <xdr:colOff>685800</xdr:colOff>
      <xdr:row>229</xdr:row>
      <xdr:rowOff>66675</xdr:rowOff>
    </xdr:to>
    <xdr:sp macro="" textlink="">
      <xdr:nvSpPr>
        <xdr:cNvPr id="1578" name="ComboBox403" hidden="1">
          <a:extLst>
            <a:ext uri="{63B3BB69-23CF-44E3-9099-C40C66FF867C}">
              <a14:compatExt xmlns:a14="http://schemas.microsoft.com/office/drawing/2010/main" spid="_x0000_s1578"/>
            </a:ext>
            <a:ext uri="{FF2B5EF4-FFF2-40B4-BE49-F238E27FC236}">
              <a16:creationId xmlns:a16="http://schemas.microsoft.com/office/drawing/2014/main" xmlns="" id="{00000000-0008-0000-0200-00002A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229</xdr:row>
      <xdr:rowOff>38100</xdr:rowOff>
    </xdr:from>
    <xdr:to>
      <xdr:col>10</xdr:col>
      <xdr:colOff>685800</xdr:colOff>
      <xdr:row>230</xdr:row>
      <xdr:rowOff>85725</xdr:rowOff>
    </xdr:to>
    <xdr:sp macro="" textlink="">
      <xdr:nvSpPr>
        <xdr:cNvPr id="1579" name="ComboBox404" hidden="1">
          <a:extLst>
            <a:ext uri="{63B3BB69-23CF-44E3-9099-C40C66FF867C}">
              <a14:compatExt xmlns:a14="http://schemas.microsoft.com/office/drawing/2010/main" spid="_x0000_s1579"/>
            </a:ext>
            <a:ext uri="{FF2B5EF4-FFF2-40B4-BE49-F238E27FC236}">
              <a16:creationId xmlns:a16="http://schemas.microsoft.com/office/drawing/2014/main" xmlns="" id="{00000000-0008-0000-0200-00002B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230</xdr:row>
      <xdr:rowOff>57150</xdr:rowOff>
    </xdr:from>
    <xdr:to>
      <xdr:col>10</xdr:col>
      <xdr:colOff>685800</xdr:colOff>
      <xdr:row>231</xdr:row>
      <xdr:rowOff>104775</xdr:rowOff>
    </xdr:to>
    <xdr:sp macro="" textlink="">
      <xdr:nvSpPr>
        <xdr:cNvPr id="1580" name="ComboBox405" hidden="1">
          <a:extLst>
            <a:ext uri="{63B3BB69-23CF-44E3-9099-C40C66FF867C}">
              <a14:compatExt xmlns:a14="http://schemas.microsoft.com/office/drawing/2010/main" spid="_x0000_s1580"/>
            </a:ext>
            <a:ext uri="{FF2B5EF4-FFF2-40B4-BE49-F238E27FC236}">
              <a16:creationId xmlns:a16="http://schemas.microsoft.com/office/drawing/2014/main" xmlns="" id="{00000000-0008-0000-0200-00002C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sp macro="" textlink="">
      <xdr:nvSpPr>
        <xdr:cNvPr id="1581" name="ComboBox406" hidden="1">
          <a:extLst>
            <a:ext uri="{63B3BB69-23CF-44E3-9099-C40C66FF867C}">
              <a14:compatExt xmlns:a14="http://schemas.microsoft.com/office/drawing/2010/main" spid="_x0000_s1581"/>
            </a:ext>
            <a:ext uri="{FF2B5EF4-FFF2-40B4-BE49-F238E27FC236}">
              <a16:creationId xmlns:a16="http://schemas.microsoft.com/office/drawing/2014/main" xmlns="" id="{00000000-0008-0000-0200-00002D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232</xdr:row>
      <xdr:rowOff>57150</xdr:rowOff>
    </xdr:from>
    <xdr:to>
      <xdr:col>10</xdr:col>
      <xdr:colOff>685800</xdr:colOff>
      <xdr:row>233</xdr:row>
      <xdr:rowOff>95250</xdr:rowOff>
    </xdr:to>
    <xdr:sp macro="" textlink="">
      <xdr:nvSpPr>
        <xdr:cNvPr id="1582" name="ComboBox407" hidden="1">
          <a:extLst>
            <a:ext uri="{63B3BB69-23CF-44E3-9099-C40C66FF867C}">
              <a14:compatExt xmlns:a14="http://schemas.microsoft.com/office/drawing/2010/main" spid="_x0000_s1582"/>
            </a:ext>
            <a:ext uri="{FF2B5EF4-FFF2-40B4-BE49-F238E27FC236}">
              <a16:creationId xmlns:a16="http://schemas.microsoft.com/office/drawing/2014/main" xmlns="" id="{00000000-0008-0000-0200-00002E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233</xdr:row>
      <xdr:rowOff>66675</xdr:rowOff>
    </xdr:from>
    <xdr:to>
      <xdr:col>10</xdr:col>
      <xdr:colOff>685800</xdr:colOff>
      <xdr:row>234</xdr:row>
      <xdr:rowOff>114300</xdr:rowOff>
    </xdr:to>
    <xdr:sp macro="" textlink="">
      <xdr:nvSpPr>
        <xdr:cNvPr id="1583" name="ComboBox408" hidden="1">
          <a:extLst>
            <a:ext uri="{63B3BB69-23CF-44E3-9099-C40C66FF867C}">
              <a14:compatExt xmlns:a14="http://schemas.microsoft.com/office/drawing/2010/main" spid="_x0000_s1583"/>
            </a:ext>
            <a:ext uri="{FF2B5EF4-FFF2-40B4-BE49-F238E27FC236}">
              <a16:creationId xmlns:a16="http://schemas.microsoft.com/office/drawing/2014/main" xmlns="" id="{00000000-0008-0000-0200-00002F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234</xdr:row>
      <xdr:rowOff>76200</xdr:rowOff>
    </xdr:from>
    <xdr:to>
      <xdr:col>10</xdr:col>
      <xdr:colOff>685800</xdr:colOff>
      <xdr:row>235</xdr:row>
      <xdr:rowOff>114300</xdr:rowOff>
    </xdr:to>
    <xdr:sp macro="" textlink="">
      <xdr:nvSpPr>
        <xdr:cNvPr id="1584" name="ComboBox409" hidden="1">
          <a:extLst>
            <a:ext uri="{63B3BB69-23CF-44E3-9099-C40C66FF867C}">
              <a14:compatExt xmlns:a14="http://schemas.microsoft.com/office/drawing/2010/main" spid="_x0000_s1584"/>
            </a:ext>
            <a:ext uri="{FF2B5EF4-FFF2-40B4-BE49-F238E27FC236}">
              <a16:creationId xmlns:a16="http://schemas.microsoft.com/office/drawing/2014/main" xmlns="" id="{00000000-0008-0000-0200-00003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235</xdr:row>
      <xdr:rowOff>85725</xdr:rowOff>
    </xdr:from>
    <xdr:to>
      <xdr:col>10</xdr:col>
      <xdr:colOff>685800</xdr:colOff>
      <xdr:row>237</xdr:row>
      <xdr:rowOff>85725</xdr:rowOff>
    </xdr:to>
    <xdr:sp macro="" textlink="">
      <xdr:nvSpPr>
        <xdr:cNvPr id="1585" name="ComboBox410" hidden="1">
          <a:extLst>
            <a:ext uri="{63B3BB69-23CF-44E3-9099-C40C66FF867C}">
              <a14:compatExt xmlns:a14="http://schemas.microsoft.com/office/drawing/2010/main" spid="_x0000_s1585"/>
            </a:ext>
            <a:ext uri="{FF2B5EF4-FFF2-40B4-BE49-F238E27FC236}">
              <a16:creationId xmlns:a16="http://schemas.microsoft.com/office/drawing/2014/main" xmlns="" id="{00000000-0008-0000-0200-00003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237</xdr:row>
      <xdr:rowOff>38100</xdr:rowOff>
    </xdr:from>
    <xdr:to>
      <xdr:col>10</xdr:col>
      <xdr:colOff>685800</xdr:colOff>
      <xdr:row>238</xdr:row>
      <xdr:rowOff>85725</xdr:rowOff>
    </xdr:to>
    <xdr:sp macro="" textlink="">
      <xdr:nvSpPr>
        <xdr:cNvPr id="1586" name="ComboBox411" hidden="1">
          <a:extLst>
            <a:ext uri="{63B3BB69-23CF-44E3-9099-C40C66FF867C}">
              <a14:compatExt xmlns:a14="http://schemas.microsoft.com/office/drawing/2010/main" spid="_x0000_s1586"/>
            </a:ext>
            <a:ext uri="{FF2B5EF4-FFF2-40B4-BE49-F238E27FC236}">
              <a16:creationId xmlns:a16="http://schemas.microsoft.com/office/drawing/2014/main" xmlns="" id="{00000000-0008-0000-0200-00003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238</xdr:row>
      <xdr:rowOff>47625</xdr:rowOff>
    </xdr:from>
    <xdr:to>
      <xdr:col>10</xdr:col>
      <xdr:colOff>685800</xdr:colOff>
      <xdr:row>240</xdr:row>
      <xdr:rowOff>38100</xdr:rowOff>
    </xdr:to>
    <xdr:sp macro="" textlink="">
      <xdr:nvSpPr>
        <xdr:cNvPr id="1587" name="ComboBox412" hidden="1">
          <a:extLst>
            <a:ext uri="{63B3BB69-23CF-44E3-9099-C40C66FF867C}">
              <a14:compatExt xmlns:a14="http://schemas.microsoft.com/office/drawing/2010/main" spid="_x0000_s1587"/>
            </a:ext>
            <a:ext uri="{FF2B5EF4-FFF2-40B4-BE49-F238E27FC236}">
              <a16:creationId xmlns:a16="http://schemas.microsoft.com/office/drawing/2014/main" xmlns="" id="{00000000-0008-0000-0200-00003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38100</xdr:rowOff>
    </xdr:to>
    <xdr:sp macro="" textlink="">
      <xdr:nvSpPr>
        <xdr:cNvPr id="1588" name="ComboBox413" hidden="1">
          <a:extLst>
            <a:ext uri="{63B3BB69-23CF-44E3-9099-C40C66FF867C}">
              <a14:compatExt xmlns:a14="http://schemas.microsoft.com/office/drawing/2010/main" spid="_x0000_s1588"/>
            </a:ext>
            <a:ext uri="{FF2B5EF4-FFF2-40B4-BE49-F238E27FC236}">
              <a16:creationId xmlns:a16="http://schemas.microsoft.com/office/drawing/2014/main" xmlns="" id="{00000000-0008-0000-0200-00003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241</xdr:row>
      <xdr:rowOff>0</xdr:rowOff>
    </xdr:from>
    <xdr:to>
      <xdr:col>10</xdr:col>
      <xdr:colOff>685800</xdr:colOff>
      <xdr:row>242</xdr:row>
      <xdr:rowOff>47625</xdr:rowOff>
    </xdr:to>
    <xdr:sp macro="" textlink="">
      <xdr:nvSpPr>
        <xdr:cNvPr id="1589" name="ComboBox414" hidden="1">
          <a:extLst>
            <a:ext uri="{63B3BB69-23CF-44E3-9099-C40C66FF867C}">
              <a14:compatExt xmlns:a14="http://schemas.microsoft.com/office/drawing/2010/main" spid="_x0000_s1589"/>
            </a:ext>
            <a:ext uri="{FF2B5EF4-FFF2-40B4-BE49-F238E27FC236}">
              <a16:creationId xmlns:a16="http://schemas.microsoft.com/office/drawing/2014/main" xmlns="" id="{00000000-0008-0000-0200-00003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242</xdr:row>
      <xdr:rowOff>9525</xdr:rowOff>
    </xdr:from>
    <xdr:to>
      <xdr:col>10</xdr:col>
      <xdr:colOff>685800</xdr:colOff>
      <xdr:row>243</xdr:row>
      <xdr:rowOff>57150</xdr:rowOff>
    </xdr:to>
    <xdr:sp macro="" textlink="">
      <xdr:nvSpPr>
        <xdr:cNvPr id="1590" name="ComboBox415" hidden="1">
          <a:extLst>
            <a:ext uri="{63B3BB69-23CF-44E3-9099-C40C66FF867C}">
              <a14:compatExt xmlns:a14="http://schemas.microsoft.com/office/drawing/2010/main" spid="_x0000_s1590"/>
            </a:ext>
            <a:ext uri="{FF2B5EF4-FFF2-40B4-BE49-F238E27FC236}">
              <a16:creationId xmlns:a16="http://schemas.microsoft.com/office/drawing/2014/main" xmlns="" id="{00000000-0008-0000-0200-00003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243</xdr:row>
      <xdr:rowOff>28575</xdr:rowOff>
    </xdr:from>
    <xdr:to>
      <xdr:col>10</xdr:col>
      <xdr:colOff>685800</xdr:colOff>
      <xdr:row>244</xdr:row>
      <xdr:rowOff>76200</xdr:rowOff>
    </xdr:to>
    <xdr:sp macro="" textlink="">
      <xdr:nvSpPr>
        <xdr:cNvPr id="1591" name="ComboBox416" hidden="1">
          <a:extLst>
            <a:ext uri="{63B3BB69-23CF-44E3-9099-C40C66FF867C}">
              <a14:compatExt xmlns:a14="http://schemas.microsoft.com/office/drawing/2010/main" spid="_x0000_s1591"/>
            </a:ext>
            <a:ext uri="{FF2B5EF4-FFF2-40B4-BE49-F238E27FC236}">
              <a16:creationId xmlns:a16="http://schemas.microsoft.com/office/drawing/2014/main" xmlns="" id="{00000000-0008-0000-0200-00003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161925</xdr:colOff>
      <xdr:row>347</xdr:row>
      <xdr:rowOff>85725</xdr:rowOff>
    </xdr:from>
    <xdr:to>
      <xdr:col>10</xdr:col>
      <xdr:colOff>438150</xdr:colOff>
      <xdr:row>349</xdr:row>
      <xdr:rowOff>0</xdr:rowOff>
    </xdr:to>
    <xdr:sp macro="" textlink="">
      <xdr:nvSpPr>
        <xdr:cNvPr id="1592" name="ComboBox417" hidden="1">
          <a:extLst>
            <a:ext uri="{63B3BB69-23CF-44E3-9099-C40C66FF867C}">
              <a14:compatExt xmlns:a14="http://schemas.microsoft.com/office/drawing/2010/main" spid="_x0000_s1592"/>
            </a:ext>
            <a:ext uri="{FF2B5EF4-FFF2-40B4-BE49-F238E27FC236}">
              <a16:creationId xmlns:a16="http://schemas.microsoft.com/office/drawing/2014/main" xmlns="" id="{00000000-0008-0000-0200-00003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3" name="ComboBox418" hidden="1">
          <a:extLst>
            <a:ext uri="{63B3BB69-23CF-44E3-9099-C40C66FF867C}">
              <a14:compatExt xmlns:a14="http://schemas.microsoft.com/office/drawing/2010/main" spid="_x0000_s1593"/>
            </a:ext>
            <a:ext uri="{FF2B5EF4-FFF2-40B4-BE49-F238E27FC236}">
              <a16:creationId xmlns:a16="http://schemas.microsoft.com/office/drawing/2014/main" xmlns="" id="{00000000-0008-0000-0200-00003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4" name="ComboBox419" hidden="1">
          <a:extLst>
            <a:ext uri="{63B3BB69-23CF-44E3-9099-C40C66FF867C}">
              <a14:compatExt xmlns:a14="http://schemas.microsoft.com/office/drawing/2010/main" spid="_x0000_s1594"/>
            </a:ext>
            <a:ext uri="{FF2B5EF4-FFF2-40B4-BE49-F238E27FC236}">
              <a16:creationId xmlns:a16="http://schemas.microsoft.com/office/drawing/2014/main" xmlns="" id="{00000000-0008-0000-0200-00003A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5" name="ComboBox420" hidden="1">
          <a:extLst>
            <a:ext uri="{63B3BB69-23CF-44E3-9099-C40C66FF867C}">
              <a14:compatExt xmlns:a14="http://schemas.microsoft.com/office/drawing/2010/main" spid="_x0000_s1595"/>
            </a:ext>
            <a:ext uri="{FF2B5EF4-FFF2-40B4-BE49-F238E27FC236}">
              <a16:creationId xmlns:a16="http://schemas.microsoft.com/office/drawing/2014/main" xmlns="" id="{00000000-0008-0000-0200-00003B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6" name="ComboBox421" hidden="1">
          <a:extLst>
            <a:ext uri="{63B3BB69-23CF-44E3-9099-C40C66FF867C}">
              <a14:compatExt xmlns:a14="http://schemas.microsoft.com/office/drawing/2010/main" spid="_x0000_s1596"/>
            </a:ext>
            <a:ext uri="{FF2B5EF4-FFF2-40B4-BE49-F238E27FC236}">
              <a16:creationId xmlns:a16="http://schemas.microsoft.com/office/drawing/2014/main" xmlns="" id="{00000000-0008-0000-0200-00003C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7" name="ComboBox422" hidden="1">
          <a:extLst>
            <a:ext uri="{63B3BB69-23CF-44E3-9099-C40C66FF867C}">
              <a14:compatExt xmlns:a14="http://schemas.microsoft.com/office/drawing/2010/main" spid="_x0000_s1597"/>
            </a:ext>
            <a:ext uri="{FF2B5EF4-FFF2-40B4-BE49-F238E27FC236}">
              <a16:creationId xmlns:a16="http://schemas.microsoft.com/office/drawing/2014/main" xmlns="" id="{00000000-0008-0000-0200-00003D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8" name="ComboBox423" hidden="1">
          <a:extLst>
            <a:ext uri="{63B3BB69-23CF-44E3-9099-C40C66FF867C}">
              <a14:compatExt xmlns:a14="http://schemas.microsoft.com/office/drawing/2010/main" spid="_x0000_s1598"/>
            </a:ext>
            <a:ext uri="{FF2B5EF4-FFF2-40B4-BE49-F238E27FC236}">
              <a16:creationId xmlns:a16="http://schemas.microsoft.com/office/drawing/2014/main" xmlns="" id="{00000000-0008-0000-0200-00003E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599" name="ComboBox424" hidden="1">
          <a:extLst>
            <a:ext uri="{63B3BB69-23CF-44E3-9099-C40C66FF867C}">
              <a14:compatExt xmlns:a14="http://schemas.microsoft.com/office/drawing/2010/main" spid="_x0000_s1599"/>
            </a:ext>
            <a:ext uri="{FF2B5EF4-FFF2-40B4-BE49-F238E27FC236}">
              <a16:creationId xmlns:a16="http://schemas.microsoft.com/office/drawing/2014/main" xmlns="" id="{00000000-0008-0000-0200-00003F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0" name="ComboBox425" hidden="1">
          <a:extLst>
            <a:ext uri="{63B3BB69-23CF-44E3-9099-C40C66FF867C}">
              <a14:compatExt xmlns:a14="http://schemas.microsoft.com/office/drawing/2010/main" spid="_x0000_s1600"/>
            </a:ext>
            <a:ext uri="{FF2B5EF4-FFF2-40B4-BE49-F238E27FC236}">
              <a16:creationId xmlns:a16="http://schemas.microsoft.com/office/drawing/2014/main" xmlns="" id="{00000000-0008-0000-0200-00004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1" name="ComboBox426" hidden="1">
          <a:extLst>
            <a:ext uri="{63B3BB69-23CF-44E3-9099-C40C66FF867C}">
              <a14:compatExt xmlns:a14="http://schemas.microsoft.com/office/drawing/2010/main" spid="_x0000_s1601"/>
            </a:ext>
            <a:ext uri="{FF2B5EF4-FFF2-40B4-BE49-F238E27FC236}">
              <a16:creationId xmlns:a16="http://schemas.microsoft.com/office/drawing/2014/main" xmlns="" id="{00000000-0008-0000-0200-00004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2" name="ComboBox427" hidden="1">
          <a:extLst>
            <a:ext uri="{63B3BB69-23CF-44E3-9099-C40C66FF867C}">
              <a14:compatExt xmlns:a14="http://schemas.microsoft.com/office/drawing/2010/main" spid="_x0000_s1602"/>
            </a:ext>
            <a:ext uri="{FF2B5EF4-FFF2-40B4-BE49-F238E27FC236}">
              <a16:creationId xmlns:a16="http://schemas.microsoft.com/office/drawing/2014/main" xmlns="" id="{00000000-0008-0000-0200-00004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3" name="ComboBox428" hidden="1">
          <a:extLst>
            <a:ext uri="{63B3BB69-23CF-44E3-9099-C40C66FF867C}">
              <a14:compatExt xmlns:a14="http://schemas.microsoft.com/office/drawing/2010/main" spid="_x0000_s1603"/>
            </a:ext>
            <a:ext uri="{FF2B5EF4-FFF2-40B4-BE49-F238E27FC236}">
              <a16:creationId xmlns:a16="http://schemas.microsoft.com/office/drawing/2014/main" xmlns="" id="{00000000-0008-0000-0200-00004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4" name="ComboBox429" hidden="1">
          <a:extLst>
            <a:ext uri="{63B3BB69-23CF-44E3-9099-C40C66FF867C}">
              <a14:compatExt xmlns:a14="http://schemas.microsoft.com/office/drawing/2010/main" spid="_x0000_s1604"/>
            </a:ext>
            <a:ext uri="{FF2B5EF4-FFF2-40B4-BE49-F238E27FC236}">
              <a16:creationId xmlns:a16="http://schemas.microsoft.com/office/drawing/2014/main" xmlns="" id="{00000000-0008-0000-0200-00004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5" name="ComboBox430" hidden="1">
          <a:extLst>
            <a:ext uri="{63B3BB69-23CF-44E3-9099-C40C66FF867C}">
              <a14:compatExt xmlns:a14="http://schemas.microsoft.com/office/drawing/2010/main" spid="_x0000_s1605"/>
            </a:ext>
            <a:ext uri="{FF2B5EF4-FFF2-40B4-BE49-F238E27FC236}">
              <a16:creationId xmlns:a16="http://schemas.microsoft.com/office/drawing/2014/main" xmlns="" id="{00000000-0008-0000-0200-00004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6" name="ComboBox431" hidden="1">
          <a:extLst>
            <a:ext uri="{63B3BB69-23CF-44E3-9099-C40C66FF867C}">
              <a14:compatExt xmlns:a14="http://schemas.microsoft.com/office/drawing/2010/main" spid="_x0000_s1606"/>
            </a:ext>
            <a:ext uri="{FF2B5EF4-FFF2-40B4-BE49-F238E27FC236}">
              <a16:creationId xmlns:a16="http://schemas.microsoft.com/office/drawing/2014/main" xmlns="" id="{00000000-0008-0000-0200-00004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7" name="ComboBox432" hidden="1">
          <a:extLst>
            <a:ext uri="{63B3BB69-23CF-44E3-9099-C40C66FF867C}">
              <a14:compatExt xmlns:a14="http://schemas.microsoft.com/office/drawing/2010/main" spid="_x0000_s1607"/>
            </a:ext>
            <a:ext uri="{FF2B5EF4-FFF2-40B4-BE49-F238E27FC236}">
              <a16:creationId xmlns:a16="http://schemas.microsoft.com/office/drawing/2014/main" xmlns="" id="{00000000-0008-0000-0200-00004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8" name="ComboBox433" hidden="1">
          <a:extLst>
            <a:ext uri="{63B3BB69-23CF-44E3-9099-C40C66FF867C}">
              <a14:compatExt xmlns:a14="http://schemas.microsoft.com/office/drawing/2010/main" spid="_x0000_s1608"/>
            </a:ext>
            <a:ext uri="{FF2B5EF4-FFF2-40B4-BE49-F238E27FC236}">
              <a16:creationId xmlns:a16="http://schemas.microsoft.com/office/drawing/2014/main" xmlns="" id="{00000000-0008-0000-0200-00004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09" name="ComboBox434" hidden="1">
          <a:extLst>
            <a:ext uri="{63B3BB69-23CF-44E3-9099-C40C66FF867C}">
              <a14:compatExt xmlns:a14="http://schemas.microsoft.com/office/drawing/2010/main" spid="_x0000_s1609"/>
            </a:ext>
            <a:ext uri="{FF2B5EF4-FFF2-40B4-BE49-F238E27FC236}">
              <a16:creationId xmlns:a16="http://schemas.microsoft.com/office/drawing/2014/main" xmlns="" id="{00000000-0008-0000-0200-00004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0" name="ComboBox435" hidden="1">
          <a:extLst>
            <a:ext uri="{63B3BB69-23CF-44E3-9099-C40C66FF867C}">
              <a14:compatExt xmlns:a14="http://schemas.microsoft.com/office/drawing/2010/main" spid="_x0000_s1610"/>
            </a:ext>
            <a:ext uri="{FF2B5EF4-FFF2-40B4-BE49-F238E27FC236}">
              <a16:creationId xmlns:a16="http://schemas.microsoft.com/office/drawing/2014/main" xmlns="" id="{00000000-0008-0000-0200-00004A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1" name="ComboBox436" hidden="1">
          <a:extLst>
            <a:ext uri="{63B3BB69-23CF-44E3-9099-C40C66FF867C}">
              <a14:compatExt xmlns:a14="http://schemas.microsoft.com/office/drawing/2010/main" spid="_x0000_s1611"/>
            </a:ext>
            <a:ext uri="{FF2B5EF4-FFF2-40B4-BE49-F238E27FC236}">
              <a16:creationId xmlns:a16="http://schemas.microsoft.com/office/drawing/2014/main" xmlns="" id="{00000000-0008-0000-0200-00004B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2" name="ComboBox437" hidden="1">
          <a:extLst>
            <a:ext uri="{63B3BB69-23CF-44E3-9099-C40C66FF867C}">
              <a14:compatExt xmlns:a14="http://schemas.microsoft.com/office/drawing/2010/main" spid="_x0000_s1612"/>
            </a:ext>
            <a:ext uri="{FF2B5EF4-FFF2-40B4-BE49-F238E27FC236}">
              <a16:creationId xmlns:a16="http://schemas.microsoft.com/office/drawing/2014/main" xmlns="" id="{00000000-0008-0000-0200-00004C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3" name="ComboBox438" hidden="1">
          <a:extLst>
            <a:ext uri="{63B3BB69-23CF-44E3-9099-C40C66FF867C}">
              <a14:compatExt xmlns:a14="http://schemas.microsoft.com/office/drawing/2010/main" spid="_x0000_s1613"/>
            </a:ext>
            <a:ext uri="{FF2B5EF4-FFF2-40B4-BE49-F238E27FC236}">
              <a16:creationId xmlns:a16="http://schemas.microsoft.com/office/drawing/2014/main" xmlns="" id="{00000000-0008-0000-0200-00004D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4" name="ComboBox439" hidden="1">
          <a:extLst>
            <a:ext uri="{63B3BB69-23CF-44E3-9099-C40C66FF867C}">
              <a14:compatExt xmlns:a14="http://schemas.microsoft.com/office/drawing/2010/main" spid="_x0000_s1614"/>
            </a:ext>
            <a:ext uri="{FF2B5EF4-FFF2-40B4-BE49-F238E27FC236}">
              <a16:creationId xmlns:a16="http://schemas.microsoft.com/office/drawing/2014/main" xmlns="" id="{00000000-0008-0000-0200-00004E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5" name="ComboBox440" hidden="1">
          <a:extLst>
            <a:ext uri="{63B3BB69-23CF-44E3-9099-C40C66FF867C}">
              <a14:compatExt xmlns:a14="http://schemas.microsoft.com/office/drawing/2010/main" spid="_x0000_s1615"/>
            </a:ext>
            <a:ext uri="{FF2B5EF4-FFF2-40B4-BE49-F238E27FC236}">
              <a16:creationId xmlns:a16="http://schemas.microsoft.com/office/drawing/2014/main" xmlns="" id="{00000000-0008-0000-0200-00004F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6" name="ComboBox441" hidden="1">
          <a:extLst>
            <a:ext uri="{63B3BB69-23CF-44E3-9099-C40C66FF867C}">
              <a14:compatExt xmlns:a14="http://schemas.microsoft.com/office/drawing/2010/main" spid="_x0000_s1616"/>
            </a:ext>
            <a:ext uri="{FF2B5EF4-FFF2-40B4-BE49-F238E27FC236}">
              <a16:creationId xmlns:a16="http://schemas.microsoft.com/office/drawing/2014/main" xmlns="" id="{00000000-0008-0000-0200-000050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7" name="ComboBox442" hidden="1">
          <a:extLst>
            <a:ext uri="{63B3BB69-23CF-44E3-9099-C40C66FF867C}">
              <a14:compatExt xmlns:a14="http://schemas.microsoft.com/office/drawing/2010/main" spid="_x0000_s1617"/>
            </a:ext>
            <a:ext uri="{FF2B5EF4-FFF2-40B4-BE49-F238E27FC236}">
              <a16:creationId xmlns:a16="http://schemas.microsoft.com/office/drawing/2014/main" xmlns="" id="{00000000-0008-0000-0200-000051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8" name="ComboBox443" hidden="1">
          <a:extLst>
            <a:ext uri="{63B3BB69-23CF-44E3-9099-C40C66FF867C}">
              <a14:compatExt xmlns:a14="http://schemas.microsoft.com/office/drawing/2010/main" spid="_x0000_s1618"/>
            </a:ext>
            <a:ext uri="{FF2B5EF4-FFF2-40B4-BE49-F238E27FC236}">
              <a16:creationId xmlns:a16="http://schemas.microsoft.com/office/drawing/2014/main" xmlns="" id="{00000000-0008-0000-0200-000052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19" name="ComboBox444" hidden="1">
          <a:extLst>
            <a:ext uri="{63B3BB69-23CF-44E3-9099-C40C66FF867C}">
              <a14:compatExt xmlns:a14="http://schemas.microsoft.com/office/drawing/2010/main" spid="_x0000_s1619"/>
            </a:ext>
            <a:ext uri="{FF2B5EF4-FFF2-40B4-BE49-F238E27FC236}">
              <a16:creationId xmlns:a16="http://schemas.microsoft.com/office/drawing/2014/main" xmlns="" id="{00000000-0008-0000-0200-000053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20" name="ComboBox445" hidden="1">
          <a:extLst>
            <a:ext uri="{63B3BB69-23CF-44E3-9099-C40C66FF867C}">
              <a14:compatExt xmlns:a14="http://schemas.microsoft.com/office/drawing/2010/main" spid="_x0000_s1620"/>
            </a:ext>
            <a:ext uri="{FF2B5EF4-FFF2-40B4-BE49-F238E27FC236}">
              <a16:creationId xmlns:a16="http://schemas.microsoft.com/office/drawing/2014/main" xmlns="" id="{00000000-0008-0000-0200-000054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21" name="ComboBox446" hidden="1">
          <a:extLst>
            <a:ext uri="{63B3BB69-23CF-44E3-9099-C40C66FF867C}">
              <a14:compatExt xmlns:a14="http://schemas.microsoft.com/office/drawing/2010/main" spid="_x0000_s1621"/>
            </a:ext>
            <a:ext uri="{FF2B5EF4-FFF2-40B4-BE49-F238E27FC236}">
              <a16:creationId xmlns:a16="http://schemas.microsoft.com/office/drawing/2014/main" xmlns="" id="{00000000-0008-0000-0200-000055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22" name="ComboBox447" hidden="1">
          <a:extLst>
            <a:ext uri="{63B3BB69-23CF-44E3-9099-C40C66FF867C}">
              <a14:compatExt xmlns:a14="http://schemas.microsoft.com/office/drawing/2010/main" spid="_x0000_s1622"/>
            </a:ext>
            <a:ext uri="{FF2B5EF4-FFF2-40B4-BE49-F238E27FC236}">
              <a16:creationId xmlns:a16="http://schemas.microsoft.com/office/drawing/2014/main" xmlns="" id="{00000000-0008-0000-0200-000056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23" name="ComboBox448" hidden="1">
          <a:extLst>
            <a:ext uri="{63B3BB69-23CF-44E3-9099-C40C66FF867C}">
              <a14:compatExt xmlns:a14="http://schemas.microsoft.com/office/drawing/2010/main" spid="_x0000_s1623"/>
            </a:ext>
            <a:ext uri="{FF2B5EF4-FFF2-40B4-BE49-F238E27FC236}">
              <a16:creationId xmlns:a16="http://schemas.microsoft.com/office/drawing/2014/main" xmlns="" id="{00000000-0008-0000-0200-000057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sp macro="" textlink="">
      <xdr:nvSpPr>
        <xdr:cNvPr id="1624" name="ComboBox449" hidden="1">
          <a:extLst>
            <a:ext uri="{63B3BB69-23CF-44E3-9099-C40C66FF867C}">
              <a14:compatExt xmlns:a14="http://schemas.microsoft.com/office/drawing/2010/main" spid="_x0000_s1624"/>
            </a:ext>
            <a:ext uri="{FF2B5EF4-FFF2-40B4-BE49-F238E27FC236}">
              <a16:creationId xmlns:a16="http://schemas.microsoft.com/office/drawing/2014/main" xmlns="" id="{00000000-0008-0000-0200-000058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8</xdr:col>
      <xdr:colOff>238125</xdr:colOff>
      <xdr:row>317</xdr:row>
      <xdr:rowOff>76200</xdr:rowOff>
    </xdr:from>
    <xdr:to>
      <xdr:col>10</xdr:col>
      <xdr:colOff>685800</xdr:colOff>
      <xdr:row>318</xdr:row>
      <xdr:rowOff>142875</xdr:rowOff>
    </xdr:to>
    <xdr:sp macro="" textlink="">
      <xdr:nvSpPr>
        <xdr:cNvPr id="1625" name="ComboBox450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xmlns="" id="{00000000-0008-0000-0200-0000590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4</xdr:row>
      <xdr:rowOff>104775</xdr:rowOff>
    </xdr:from>
    <xdr:to>
      <xdr:col>8</xdr:col>
      <xdr:colOff>685800</xdr:colOff>
      <xdr:row>10</xdr:row>
      <xdr:rowOff>47625</xdr:rowOff>
    </xdr:to>
    <xdr:sp macro="" textlink="">
      <xdr:nvSpPr>
        <xdr:cNvPr id="6145" name="CommandButton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1</xdr:row>
      <xdr:rowOff>0</xdr:rowOff>
    </xdr:from>
    <xdr:to>
      <xdr:col>9</xdr:col>
      <xdr:colOff>66675</xdr:colOff>
      <xdr:row>6</xdr:row>
      <xdr:rowOff>133350</xdr:rowOff>
    </xdr:to>
    <xdr:sp macro="" textlink="">
      <xdr:nvSpPr>
        <xdr:cNvPr id="2050" name="CommandButton1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xmlns="" id="{00000000-0008-0000-04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Smit" refreshedDate="41296.549676041664" createdVersion="1" refreshedVersion="4" recordCount="276" upgradeOnRefresh="1">
  <cacheSource type="worksheet">
    <worksheetSource ref="D1:H277" sheet="Kontoplan"/>
  </cacheSource>
  <cacheFields count="5">
    <cacheField name="Kostnader arbeidskraft pedagogisk" numFmtId="0">
      <sharedItems containsBlank="1"/>
    </cacheField>
    <cacheField name="Sum" numFmtId="0">
      <sharedItems containsBlank="1"/>
    </cacheField>
    <cacheField name="Annen drift" numFmtId="0">
      <sharedItems containsBlank="1"/>
    </cacheField>
    <cacheField name="Årsregnskap" numFmtId="0">
      <sharedItems containsBlank="1" containsMixedTypes="1" containsNumber="1" containsInteger="1" minValue="0" maxValue="0"/>
    </cacheField>
    <cacheField name="Fordeling" numFmtId="0">
      <sharedItems containsBlank="1" count="40">
        <m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Fordeling på lønn"/>
        <s v="Lønnsutg. Øvrig personal"/>
        <s v="Annen drift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Personalutvikling" u="1"/>
        <s v="Personalutvikling og andre personalkostnader" u="1"/>
        <s v="Lønn Ped.pers. langkurs" u="1"/>
        <s v="Elevinnbetaling ren undervisning" u="1"/>
        <s v="Kost pr. elev pr. skoleår" u="1"/>
        <s v="Øvrige driftskostnader skole og internat eks. Kommunale avgifter, energi" u="1"/>
        <s v="Lønn Ped.pers. kortkurs" u="1"/>
        <s v="Lønn Internatleder, kontorpersonale, Vedlikeholdspersonale" u="1"/>
        <s v="Lønn IKV" u="1"/>
        <s v="Investering pr. elev" u="1"/>
        <s v="Kolonne H skal i utgangspunktet ikke røres " u="1"/>
        <s v="Tilskudd/refusjon løn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6">
  <r>
    <m/>
    <m/>
    <m/>
    <m/>
    <x v="0"/>
  </r>
  <r>
    <s v="Kontonavn"/>
    <s v="Skoledrift"/>
    <s v="Annen drift"/>
    <s v="Totalt"/>
    <x v="0"/>
  </r>
  <r>
    <s v="Husk å fyll ut Balansen i linje 316 - 327"/>
    <m/>
    <m/>
    <m/>
    <x v="0"/>
  </r>
  <r>
    <s v="INNTEKTER"/>
    <m/>
    <m/>
    <m/>
    <x v="0"/>
  </r>
  <r>
    <s v="Skoledrift"/>
    <s v="inntekter skal ha negativt fortegn"/>
    <m/>
    <m/>
    <x v="0"/>
  </r>
  <r>
    <s v="Innmeldingspenger fra elever"/>
    <m/>
    <m/>
    <n v="0"/>
    <x v="1"/>
  </r>
  <r>
    <s v="Kursavgifter i skolens regi"/>
    <m/>
    <m/>
    <n v="0"/>
    <x v="2"/>
  </r>
  <r>
    <s v="Undervisningsmidler - salg/avgifter"/>
    <m/>
    <m/>
    <n v="0"/>
    <x v="3"/>
  </r>
  <r>
    <s v="Kopi-inntekter"/>
    <m/>
    <m/>
    <n v="0"/>
    <x v="4"/>
  </r>
  <r>
    <s v="Ekskursjoner reiser"/>
    <m/>
    <m/>
    <n v="0"/>
    <x v="5"/>
  </r>
  <r>
    <s v="Leieinntekter "/>
    <m/>
    <m/>
    <n v="0"/>
    <x v="2"/>
  </r>
  <r>
    <s v="Andre leieinntekter"/>
    <m/>
    <m/>
    <n v="0"/>
    <x v="2"/>
  </r>
  <r>
    <s v="Inntekter/trekk fra eleven (innbet av fellesutgifter)"/>
    <m/>
    <m/>
    <n v="0"/>
    <x v="2"/>
  </r>
  <r>
    <s v="Andre inntekter skoledrift"/>
    <m/>
    <m/>
    <n v="0"/>
    <x v="2"/>
  </r>
  <r>
    <s v="Elevinnbetalinger til undervisning"/>
    <m/>
    <m/>
    <n v="0"/>
    <x v="6"/>
  </r>
  <r>
    <s v="Internatdrift"/>
    <m/>
    <m/>
    <n v="0"/>
    <x v="7"/>
  </r>
  <r>
    <s v="Oppholdspenger fra elever/kursdeltakere"/>
    <m/>
    <m/>
    <n v="0"/>
    <x v="8"/>
  </r>
  <r>
    <s v="Kostpenger personale"/>
    <m/>
    <m/>
    <n v="0"/>
    <x v="8"/>
  </r>
  <r>
    <s v="Sommerdrift"/>
    <m/>
    <m/>
    <n v="0"/>
    <x v="8"/>
  </r>
  <r>
    <m/>
    <m/>
    <m/>
    <n v="0"/>
    <x v="7"/>
  </r>
  <r>
    <m/>
    <m/>
    <m/>
    <n v="0"/>
    <x v="7"/>
  </r>
  <r>
    <s v="Andre inntekter internatdrift"/>
    <m/>
    <m/>
    <n v="0"/>
    <x v="8"/>
  </r>
  <r>
    <s v="Statstilskudd"/>
    <m/>
    <m/>
    <n v="0"/>
    <x v="0"/>
  </r>
  <r>
    <s v="Statstilskudd Basistilskudd"/>
    <m/>
    <m/>
    <n v="0"/>
    <x v="9"/>
  </r>
  <r>
    <s v="Statstilskudd Elevavhengig"/>
    <m/>
    <m/>
    <n v="0"/>
    <x v="9"/>
  </r>
  <r>
    <s v="Statstilskudd Husleie"/>
    <m/>
    <m/>
    <n v="0"/>
    <x v="10"/>
  </r>
  <r>
    <s v="Statstilskudd fra reserve"/>
    <m/>
    <m/>
    <n v="0"/>
    <x v="9"/>
  </r>
  <r>
    <m/>
    <m/>
    <m/>
    <n v="0"/>
    <x v="0"/>
  </r>
  <r>
    <m/>
    <m/>
    <m/>
    <n v="0"/>
    <x v="0"/>
  </r>
  <r>
    <s v="Andre tilskudd til skole- og internatdrift"/>
    <m/>
    <m/>
    <n v="0"/>
    <x v="0"/>
  </r>
  <r>
    <s v="Fylkestilskudd"/>
    <m/>
    <m/>
    <n v="0"/>
    <x v="11"/>
  </r>
  <r>
    <s v="Kommunale tilskudd"/>
    <m/>
    <m/>
    <n v="0"/>
    <x v="9"/>
  </r>
  <r>
    <s v="Tilskudd fra eierorganisasjon"/>
    <m/>
    <m/>
    <n v="0"/>
    <x v="10"/>
  </r>
  <r>
    <s v="Tilskudd til spesialundervisning (eks. lønnsrefusjon)"/>
    <m/>
    <m/>
    <n v="0"/>
    <x v="12"/>
  </r>
  <r>
    <s v="Andre tilskudd"/>
    <m/>
    <m/>
    <n v="0"/>
    <x v="11"/>
  </r>
  <r>
    <s v="Inntekter boliger/bygninger"/>
    <m/>
    <m/>
    <n v="0"/>
    <x v="0"/>
  </r>
  <r>
    <s v="Husleie boliger"/>
    <m/>
    <m/>
    <n v="0"/>
    <x v="10"/>
  </r>
  <r>
    <s v="Refusjon lys og varme"/>
    <m/>
    <m/>
    <n v="0"/>
    <x v="10"/>
  </r>
  <r>
    <s v="Andre inntekter"/>
    <m/>
    <m/>
    <n v="0"/>
    <x v="0"/>
  </r>
  <r>
    <s v="Gaver, kollekt, basar"/>
    <m/>
    <m/>
    <n v="0"/>
    <x v="10"/>
  </r>
  <r>
    <s v="Skoleavis/blad"/>
    <m/>
    <m/>
    <n v="0"/>
    <x v="1"/>
  </r>
  <r>
    <s v="Utleie andre bygninger"/>
    <m/>
    <m/>
    <n v="0"/>
    <x v="11"/>
  </r>
  <r>
    <s v="Kiosksalg"/>
    <m/>
    <m/>
    <n v="0"/>
    <x v="13"/>
  </r>
  <r>
    <s v="Utleie av transportmidler"/>
    <m/>
    <m/>
    <n v="0"/>
    <x v="3"/>
  </r>
  <r>
    <s v="Andre inntekter"/>
    <m/>
    <m/>
    <n v="0"/>
    <x v="11"/>
  </r>
  <r>
    <s v="Gevinst ved avgang av anleggsmidler"/>
    <m/>
    <m/>
    <n v="0"/>
    <x v="0"/>
  </r>
  <r>
    <s v="Gevinst ved avgang av anleggsmidler"/>
    <m/>
    <m/>
    <n v="0"/>
    <x v="10"/>
  </r>
  <r>
    <s v="Gevinst ved avgang av boliger"/>
    <m/>
    <m/>
    <n v="0"/>
    <x v="10"/>
  </r>
  <r>
    <s v="Verdiendringer investeringseiendommer"/>
    <m/>
    <m/>
    <n v="0"/>
    <x v="10"/>
  </r>
  <r>
    <s v="Varekostnader"/>
    <m/>
    <m/>
    <n v="0"/>
    <x v="0"/>
  </r>
  <r>
    <s v="Kioskvarer / automater"/>
    <m/>
    <m/>
    <n v="0"/>
    <x v="13"/>
  </r>
  <r>
    <s v="Andre varekostnader"/>
    <m/>
    <m/>
    <n v="0"/>
    <x v="13"/>
  </r>
  <r>
    <m/>
    <m/>
    <m/>
    <n v="0"/>
    <x v="0"/>
  </r>
  <r>
    <s v="Kostnader for arbeidskraft"/>
    <m/>
    <m/>
    <n v="0"/>
    <x v="0"/>
  </r>
  <r>
    <s v="Kostnader arbeidskraft pedagogisk"/>
    <m/>
    <m/>
    <s v="Årsregnskap"/>
    <x v="0"/>
  </r>
  <r>
    <s v="Kostnader arbeidskraft pedagogisk"/>
    <m/>
    <m/>
    <m/>
    <x v="14"/>
  </r>
  <r>
    <s v=" Fast lønn lærere"/>
    <m/>
    <m/>
    <n v="0"/>
    <x v="15"/>
  </r>
  <r>
    <s v="Time lærere"/>
    <m/>
    <m/>
    <n v="0"/>
    <x v="15"/>
  </r>
  <r>
    <s v=" Vikarer undervisning"/>
    <m/>
    <m/>
    <n v="0"/>
    <x v="15"/>
  </r>
  <r>
    <s v=" Honorarer - foredragsholder (avgiftspliktig)"/>
    <m/>
    <m/>
    <n v="0"/>
    <x v="15"/>
  </r>
  <r>
    <s v="Lønn rektor"/>
    <m/>
    <m/>
    <n v="0"/>
    <x v="15"/>
  </r>
  <r>
    <s v="Lønn Internatleder"/>
    <m/>
    <m/>
    <n v="0"/>
    <x v="16"/>
  </r>
  <r>
    <s v="Lønn Kontorpersonell/Administrasjon"/>
    <m/>
    <m/>
    <n v="0"/>
    <x v="16"/>
  </r>
  <r>
    <s v="Lønn Vaktmester/Vedlikeholdspersonale"/>
    <m/>
    <m/>
    <n v="0"/>
    <x v="16"/>
  </r>
  <r>
    <s v="Vikarer Internatleder/Kontorpersonell/Vaktmester"/>
    <m/>
    <m/>
    <n v="0"/>
    <x v="17"/>
  </r>
  <r>
    <s v="Lønn Internat/kjøkken/renhold"/>
    <m/>
    <m/>
    <n v="0"/>
    <x v="18"/>
  </r>
  <r>
    <s v="Vikarer Internat/kjøkken/renhold"/>
    <m/>
    <m/>
    <n v="0"/>
    <x v="18"/>
  </r>
  <r>
    <s v="Lønn annen drift"/>
    <m/>
    <m/>
    <n v="0"/>
    <x v="19"/>
  </r>
  <r>
    <s v="Redusert bruttolønn pga utleie IKT-utstyr"/>
    <m/>
    <m/>
    <n v="0"/>
    <x v="17"/>
  </r>
  <r>
    <s v="Andre godtgjøringer"/>
    <m/>
    <m/>
    <n v="0"/>
    <x v="17"/>
  </r>
  <r>
    <s v="Påløpne feriepenger"/>
    <m/>
    <m/>
    <n v="0"/>
    <x v="17"/>
  </r>
  <r>
    <s v="Andre oppgave pliktige godtgjørelser"/>
    <m/>
    <m/>
    <n v="0"/>
    <x v="7"/>
  </r>
  <r>
    <s v="Styregodtgjørelse"/>
    <m/>
    <m/>
    <n v="0"/>
    <x v="20"/>
  </r>
  <r>
    <s v="Andre ledelsesgodtgjørelser"/>
    <m/>
    <m/>
    <n v="0"/>
    <x v="20"/>
  </r>
  <r>
    <s v="Utvalgshonorarer"/>
    <m/>
    <m/>
    <n v="0"/>
    <x v="20"/>
  </r>
  <r>
    <s v="Andre oppgavepliktige godtgjørelser"/>
    <m/>
    <m/>
    <n v="0"/>
    <x v="20"/>
  </r>
  <r>
    <s v="Arbeidsgiveravgift og pensjonskostnader"/>
    <m/>
    <m/>
    <n v="0"/>
    <x v="7"/>
  </r>
  <r>
    <s v="Arbeidsgiveravgift"/>
    <m/>
    <m/>
    <n v="0"/>
    <x v="17"/>
  </r>
  <r>
    <s v="Arbeidsgiveravgift av feriepenger"/>
    <m/>
    <m/>
    <n v="0"/>
    <x v="17"/>
  </r>
  <r>
    <s v="Pensjonspremie arbeidsgivers del"/>
    <m/>
    <m/>
    <n v="0"/>
    <x v="17"/>
  </r>
  <r>
    <s v="Andre kost. Arbeidskraft - ikke oppgavepliktig"/>
    <m/>
    <m/>
    <n v="0"/>
    <x v="7"/>
  </r>
  <r>
    <s v="Honorar selvstendig næringsdrivende"/>
    <m/>
    <m/>
    <n v="0"/>
    <x v="15"/>
  </r>
  <r>
    <s v="Innleid arbeidskraft ikke oppgavepliktig"/>
    <m/>
    <m/>
    <n v="0"/>
    <x v="17"/>
  </r>
  <r>
    <s v="Sivilarbeider"/>
    <m/>
    <m/>
    <n v="0"/>
    <x v="18"/>
  </r>
  <r>
    <s v="Offentlig refusjon vedrørende arbeidskraft (ved refusjon skal en bruke minus foran tallet)"/>
    <m/>
    <m/>
    <m/>
    <x v="0"/>
  </r>
  <r>
    <s v="Offentlig tilskudd vedrørende arbeidskraft"/>
    <m/>
    <m/>
    <n v="0"/>
    <x v="17"/>
  </r>
  <r>
    <s v="Refusjon sykepenger pedagogisk personale"/>
    <m/>
    <m/>
    <n v="0"/>
    <x v="15"/>
  </r>
  <r>
    <s v="Refusjon sykepenger internatleder, kontor, vaktmester"/>
    <m/>
    <m/>
    <n v="0"/>
    <x v="17"/>
  </r>
  <r>
    <s v="Refusjon sykepenger Internat/kjøkken/renhold"/>
    <m/>
    <m/>
    <n v="0"/>
    <x v="18"/>
  </r>
  <r>
    <s v="Refusjon sykepenger annet personal"/>
    <m/>
    <m/>
    <n v="0"/>
    <x v="18"/>
  </r>
  <r>
    <s v="Refusjon arbeidsgiveravgift"/>
    <m/>
    <m/>
    <n v="0"/>
    <x v="17"/>
  </r>
  <r>
    <s v="Vikar for tillitsvalgte"/>
    <m/>
    <m/>
    <n v="0"/>
    <x v="17"/>
  </r>
  <r>
    <s v="Andre refusjoner arbeidskraft"/>
    <m/>
    <m/>
    <n v="0"/>
    <x v="17"/>
  </r>
  <r>
    <s v="Annen personalkostnad"/>
    <m/>
    <m/>
    <n v="0"/>
    <x v="7"/>
  </r>
  <r>
    <s v="Gave til ansatte"/>
    <m/>
    <m/>
    <n v="0"/>
    <x v="20"/>
  </r>
  <r>
    <s v="Bedriftslege, helse"/>
    <m/>
    <m/>
    <n v="0"/>
    <x v="20"/>
  </r>
  <r>
    <s v="Yrkesskadeforsikring/kollektiv ulykkesforsikring"/>
    <m/>
    <m/>
    <n v="0"/>
    <x v="20"/>
  </r>
  <r>
    <s v="Gruppelivsforsikring"/>
    <m/>
    <m/>
    <n v="0"/>
    <x v="20"/>
  </r>
  <r>
    <s v="Etterutdanning og velferd"/>
    <m/>
    <m/>
    <n v="0"/>
    <x v="20"/>
  </r>
  <r>
    <s v="Stillingsannonser"/>
    <m/>
    <m/>
    <n v="0"/>
    <x v="20"/>
  </r>
  <r>
    <s v="Arbeidsgiverorg. kontingent"/>
    <m/>
    <m/>
    <n v="0"/>
    <x v="20"/>
  </r>
  <r>
    <s v="Arbeidsklær"/>
    <m/>
    <m/>
    <n v="0"/>
    <x v="20"/>
  </r>
  <r>
    <s v="Andre personalkostnader"/>
    <m/>
    <m/>
    <n v="0"/>
    <x v="2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s v="Matvarer"/>
    <m/>
    <m/>
    <n v="0"/>
    <x v="0"/>
  </r>
  <r>
    <s v="Innkjøp av matvarer skoledrift"/>
    <m/>
    <m/>
    <n v="0"/>
    <x v="21"/>
  </r>
  <r>
    <s v="Innkjøp av matvarer annen drift"/>
    <m/>
    <m/>
    <n v="0"/>
    <x v="19"/>
  </r>
  <r>
    <s v="Driftskostnader bolig"/>
    <m/>
    <m/>
    <n v="0"/>
    <x v="7"/>
  </r>
  <r>
    <s v="Reparasjoner og vedlikehold"/>
    <m/>
    <m/>
    <n v="0"/>
    <x v="19"/>
  </r>
  <r>
    <s v="Kommunaleavgifter"/>
    <m/>
    <m/>
    <n v="0"/>
    <x v="19"/>
  </r>
  <r>
    <s v="Lys og varme boliger"/>
    <m/>
    <m/>
    <n v="0"/>
    <x v="19"/>
  </r>
  <r>
    <s v="Andre kostnader vedrørende boliger"/>
    <m/>
    <m/>
    <n v="0"/>
    <x v="19"/>
  </r>
  <r>
    <s v="Driftskostnader skole og internat"/>
    <m/>
    <m/>
    <n v="0"/>
    <x v="7"/>
  </r>
  <r>
    <s v="Leie av lokaler"/>
    <m/>
    <m/>
    <n v="0"/>
    <x v="22"/>
  </r>
  <r>
    <s v="Kommunale avgifter, eiendomsavgifter etc."/>
    <m/>
    <m/>
    <n v="0"/>
    <x v="23"/>
  </r>
  <r>
    <s v="Lys og varme (Energi)"/>
    <m/>
    <m/>
    <n v="0"/>
    <x v="24"/>
  </r>
  <r>
    <s v="Rengjøringsmidler "/>
    <m/>
    <m/>
    <n v="0"/>
    <x v="22"/>
  </r>
  <r>
    <s v="Vaskeriutgifter"/>
    <m/>
    <m/>
    <n v="0"/>
    <x v="22"/>
  </r>
  <r>
    <s v="Kostnad vedrørende utearealer/parkanlegg"/>
    <m/>
    <m/>
    <n v="0"/>
    <x v="22"/>
  </r>
  <r>
    <s v="Kostnad vedrørende innearealer"/>
    <m/>
    <m/>
    <n v="0"/>
    <x v="22"/>
  </r>
  <r>
    <s v="Annen kostnad skole og internat"/>
    <m/>
    <m/>
    <n v="0"/>
    <x v="22"/>
  </r>
  <r>
    <s v="Leie/leasing av maskiner, inventar, data og lignende"/>
    <m/>
    <m/>
    <n v="0"/>
    <x v="7"/>
  </r>
  <r>
    <s v="Leie maskiner"/>
    <m/>
    <m/>
    <n v="0"/>
    <x v="3"/>
  </r>
  <r>
    <s v="Leie IKT systemer "/>
    <m/>
    <m/>
    <n v="0"/>
    <x v="3"/>
  </r>
  <r>
    <s v="Leie andre kontormaskiner"/>
    <m/>
    <m/>
    <n v="0"/>
    <x v="3"/>
  </r>
  <r>
    <s v="Annen leiekostnad"/>
    <m/>
    <m/>
    <n v="0"/>
    <x v="3"/>
  </r>
  <r>
    <s v="Inventar, verktøy og driftsmateriell som ikke skal aktiveres"/>
    <m/>
    <m/>
    <n v="0"/>
    <x v="7"/>
  </r>
  <r>
    <s v="Inventar og utstyr til undervisning"/>
    <m/>
    <m/>
    <n v="0"/>
    <x v="3"/>
  </r>
  <r>
    <s v="Inventar og utstyr til internatavdeling"/>
    <m/>
    <m/>
    <n v="0"/>
    <x v="3"/>
  </r>
  <r>
    <s v="Inventar og utstyr til kjøkkenavdeling"/>
    <m/>
    <m/>
    <n v="0"/>
    <x v="3"/>
  </r>
  <r>
    <s v="Inventar og utstyr til vaktmester / hagearbeid"/>
    <m/>
    <m/>
    <n v="0"/>
    <x v="3"/>
  </r>
  <r>
    <s v="Inventar og utstyr til administrasjon"/>
    <m/>
    <m/>
    <n v="0"/>
    <x v="3"/>
  </r>
  <r>
    <s v="Inventar og utstyr til IKT (undervisning/elevrelatert)"/>
    <m/>
    <m/>
    <n v="0"/>
    <x v="3"/>
  </r>
  <r>
    <s v="Inventar og utstyr generelt"/>
    <m/>
    <m/>
    <n v="0"/>
    <x v="3"/>
  </r>
  <r>
    <s v="Bibliotek - bøker"/>
    <m/>
    <m/>
    <n v="0"/>
    <x v="3"/>
  </r>
  <r>
    <s v="Bibliotek - tidskrifter/aviser"/>
    <m/>
    <m/>
    <n v="0"/>
    <x v="3"/>
  </r>
  <r>
    <s v="Undervisningsmidler lærere"/>
    <m/>
    <m/>
    <n v="0"/>
    <x v="3"/>
  </r>
  <r>
    <s v="Undervisningsmidler/materiell elever"/>
    <m/>
    <m/>
    <n v="0"/>
    <x v="3"/>
  </r>
  <r>
    <s v="Kortkursutgifter"/>
    <m/>
    <m/>
    <n v="0"/>
    <x v="3"/>
  </r>
  <r>
    <s v="Verktøy etc"/>
    <m/>
    <m/>
    <n v="0"/>
    <x v="13"/>
  </r>
  <r>
    <s v="Diverse linjer"/>
    <m/>
    <m/>
    <n v="0"/>
    <x v="3"/>
  </r>
  <r>
    <s v="Annet driftsmatriale"/>
    <m/>
    <m/>
    <n v="0"/>
    <x v="13"/>
  </r>
  <r>
    <s v="Reparasjon og vedlikehold"/>
    <m/>
    <m/>
    <n v="0"/>
    <x v="7"/>
  </r>
  <r>
    <s v="Reparasjon og vedlikehold, bygg (ikke med i husleiegrunnlag)"/>
    <m/>
    <m/>
    <n v="0"/>
    <x v="25"/>
  </r>
  <r>
    <s v="Reparasjon og vedlikehold, fått med i husleiegrunnlag"/>
    <m/>
    <m/>
    <n v="0"/>
    <x v="10"/>
  </r>
  <r>
    <s v="Serviceavtale bygg"/>
    <m/>
    <m/>
    <n v="0"/>
    <x v="25"/>
  </r>
  <r>
    <s v="Reparasjon og vedlikehold inventar/maskiner/utstyr"/>
    <m/>
    <m/>
    <n v="0"/>
    <x v="25"/>
  </r>
  <r>
    <s v="Reparasjon og vedlikehold annet"/>
    <m/>
    <m/>
    <n v="0"/>
    <x v="25"/>
  </r>
  <r>
    <s v="Fremmede tjenester"/>
    <m/>
    <m/>
    <n v="0"/>
    <x v="7"/>
  </r>
  <r>
    <s v="Revisjon"/>
    <m/>
    <m/>
    <n v="0"/>
    <x v="26"/>
  </r>
  <r>
    <s v="Regnskapshonorar"/>
    <m/>
    <m/>
    <n v="0"/>
    <x v="26"/>
  </r>
  <r>
    <s v="Juridisk bistand"/>
    <m/>
    <m/>
    <n v="0"/>
    <x v="26"/>
  </r>
  <r>
    <s v="Andre fremmede tjenester"/>
    <m/>
    <m/>
    <n v="0"/>
    <x v="26"/>
  </r>
  <r>
    <s v="Kontorkostnader"/>
    <m/>
    <m/>
    <n v="0"/>
    <x v="7"/>
  </r>
  <r>
    <s v="Kontorrekvisita"/>
    <m/>
    <m/>
    <n v="0"/>
    <x v="4"/>
  </r>
  <r>
    <s v="Trykksaker"/>
    <m/>
    <m/>
    <n v="0"/>
    <x v="4"/>
  </r>
  <r>
    <s v="Kopiering"/>
    <m/>
    <m/>
    <n v="0"/>
    <x v="4"/>
  </r>
  <r>
    <s v="Serviceavtale og lisenser (administrasjon)"/>
    <m/>
    <m/>
    <n v="0"/>
    <x v="4"/>
  </r>
  <r>
    <s v="Andre kontorkostnader"/>
    <m/>
    <m/>
    <n v="0"/>
    <x v="4"/>
  </r>
  <r>
    <s v="Porto og telefon"/>
    <m/>
    <m/>
    <n v="0"/>
    <x v="7"/>
  </r>
  <r>
    <s v="Telefon"/>
    <m/>
    <m/>
    <n v="0"/>
    <x v="4"/>
  </r>
  <r>
    <s v="IKT-nett oppkobling"/>
    <m/>
    <m/>
    <n v="0"/>
    <x v="4"/>
  </r>
  <r>
    <s v="Porto"/>
    <m/>
    <m/>
    <n v="0"/>
    <x v="4"/>
  </r>
  <r>
    <s v="Diverse"/>
    <m/>
    <m/>
    <n v="0"/>
    <x v="4"/>
  </r>
  <r>
    <s v="Kostnader transportmidler (også forsikringer)"/>
    <m/>
    <m/>
    <n v="0"/>
    <x v="7"/>
  </r>
  <r>
    <s v="Drivstoff og driftsutgifter"/>
    <m/>
    <m/>
    <n v="0"/>
    <x v="3"/>
  </r>
  <r>
    <s v="Reparasjoner og vedlikehold"/>
    <m/>
    <m/>
    <n v="0"/>
    <x v="3"/>
  </r>
  <r>
    <s v="Forsikring"/>
    <m/>
    <m/>
    <n v="0"/>
    <x v="3"/>
  </r>
  <r>
    <s v="Leie/leasing transportmidler"/>
    <m/>
    <m/>
    <n v="0"/>
    <x v="3"/>
  </r>
  <r>
    <s v="Utgifter traktor/maskiner"/>
    <m/>
    <m/>
    <n v="0"/>
    <x v="3"/>
  </r>
  <r>
    <s v="Andre kostnader transportmidler"/>
    <m/>
    <m/>
    <n v="0"/>
    <x v="3"/>
  </r>
  <r>
    <s v="Kostnad og godtgjørelse ved reise, diett, bil, og lignende"/>
    <m/>
    <m/>
    <n v="0"/>
    <x v="7"/>
  </r>
  <r>
    <s v="Bilgodtgjørelse, oppgavepliktig"/>
    <m/>
    <m/>
    <n v="0"/>
    <x v="5"/>
  </r>
  <r>
    <s v="Bilgodtgjørelse, ikke oppgavepliktig"/>
    <m/>
    <m/>
    <n v="0"/>
    <x v="5"/>
  </r>
  <r>
    <s v="Reisekostnad, oppgavepliktig"/>
    <m/>
    <m/>
    <n v="0"/>
    <x v="5"/>
  </r>
  <r>
    <s v="Reisekostnad, ikke oppgavepliktig"/>
    <m/>
    <m/>
    <n v="0"/>
    <x v="5"/>
  </r>
  <r>
    <s v="Diettkostnad, oppgavepliktig"/>
    <m/>
    <m/>
    <n v="0"/>
    <x v="5"/>
  </r>
  <r>
    <s v="Diettkostnad, ikke oppgavepliktig"/>
    <m/>
    <m/>
    <n v="0"/>
    <x v="5"/>
  </r>
  <r>
    <s v="Ekskursjoner kostnad"/>
    <m/>
    <m/>
    <n v="0"/>
    <x v="5"/>
  </r>
  <r>
    <s v="Annen reisegodtgjørelser"/>
    <m/>
    <m/>
    <n v="0"/>
    <x v="5"/>
  </r>
  <r>
    <s v="Informasjon og markedsføringskostnader"/>
    <m/>
    <m/>
    <n v="0"/>
    <x v="7"/>
  </r>
  <r>
    <s v="Skolebrosjyre/skoleplan"/>
    <m/>
    <m/>
    <n v="0"/>
    <x v="1"/>
  </r>
  <r>
    <s v="Skoleavis/blad"/>
    <m/>
    <m/>
    <n v="0"/>
    <x v="1"/>
  </r>
  <r>
    <s v="Skolens hjemmeside"/>
    <m/>
    <m/>
    <n v="0"/>
    <x v="1"/>
  </r>
  <r>
    <s v="Annonser"/>
    <m/>
    <m/>
    <n v="0"/>
    <x v="1"/>
  </r>
  <r>
    <s v="PR-turer"/>
    <m/>
    <m/>
    <n v="0"/>
    <x v="1"/>
  </r>
  <r>
    <s v="Messeutgifter"/>
    <m/>
    <m/>
    <n v="0"/>
    <x v="1"/>
  </r>
  <r>
    <s v="Informasjonsmateriell "/>
    <m/>
    <m/>
    <n v="0"/>
    <x v="1"/>
  </r>
  <r>
    <s v="Kontingent - informasjonskontoret"/>
    <m/>
    <m/>
    <n v="0"/>
    <x v="1"/>
  </r>
  <r>
    <s v="Markedsføring annen drift"/>
    <m/>
    <m/>
    <n v="0"/>
    <x v="1"/>
  </r>
  <r>
    <s v="Annen markedsføringskostnad skoledrift"/>
    <m/>
    <m/>
    <n v="0"/>
    <x v="1"/>
  </r>
  <r>
    <s v="Representasjoner, gaver, kontingenter etc."/>
    <m/>
    <m/>
    <n v="0"/>
    <x v="7"/>
  </r>
  <r>
    <s v="Andre kontingenter"/>
    <m/>
    <m/>
    <n v="0"/>
    <x v="13"/>
  </r>
  <r>
    <s v="Representasjon"/>
    <m/>
    <m/>
    <n v="0"/>
    <x v="13"/>
  </r>
  <r>
    <s v="Gaver"/>
    <m/>
    <m/>
    <n v="0"/>
    <x v="13"/>
  </r>
  <r>
    <s v="Diverse "/>
    <m/>
    <m/>
    <n v="0"/>
    <x v="13"/>
  </r>
  <r>
    <s v="Forsikringspremie (unntatt transportmidler og personale)"/>
    <m/>
    <m/>
    <n v="0"/>
    <x v="7"/>
  </r>
  <r>
    <s v="Skolebygg og internat"/>
    <m/>
    <m/>
    <n v="0"/>
    <x v="27"/>
  </r>
  <r>
    <s v="Boliger"/>
    <m/>
    <m/>
    <n v="0"/>
    <x v="27"/>
  </r>
  <r>
    <s v="Andre bygninger"/>
    <m/>
    <m/>
    <n v="0"/>
    <x v="27"/>
  </r>
  <r>
    <s v="Nybygg (under oppførelse)"/>
    <m/>
    <m/>
    <n v="0"/>
    <x v="27"/>
  </r>
  <r>
    <s v="Driftsmidler (ikke transportmidler)"/>
    <m/>
    <m/>
    <n v="0"/>
    <x v="27"/>
  </r>
  <r>
    <s v="Annen kostnad"/>
    <m/>
    <m/>
    <n v="0"/>
    <x v="7"/>
  </r>
  <r>
    <s v="Ulykkeforsikring elever"/>
    <m/>
    <m/>
    <n v="0"/>
    <x v="13"/>
  </r>
  <r>
    <s v="Medisiner/legebesøk"/>
    <m/>
    <m/>
    <n v="0"/>
    <x v="13"/>
  </r>
  <r>
    <s v="Sport og fritid"/>
    <m/>
    <m/>
    <n v="0"/>
    <x v="13"/>
  </r>
  <r>
    <s v="Diverse elevrelaterte kostnader"/>
    <m/>
    <m/>
    <n v="0"/>
    <x v="13"/>
  </r>
  <r>
    <s v="Andre kostnader "/>
    <m/>
    <m/>
    <n v="0"/>
    <x v="13"/>
  </r>
  <r>
    <s v="Av- og nedskrivninger"/>
    <m/>
    <m/>
    <n v="0"/>
    <x v="7"/>
  </r>
  <r>
    <s v="Avskrivninger på transportmidler, maskiner, inventar og innredning"/>
    <m/>
    <m/>
    <n v="0"/>
    <x v="10"/>
  </r>
  <r>
    <s v="Avskrivninger på bygninger og annen fast eiendom"/>
    <m/>
    <m/>
    <n v="0"/>
    <x v="10"/>
  </r>
  <r>
    <s v="Avskrivning på boliger"/>
    <m/>
    <m/>
    <n v="0"/>
    <x v="10"/>
  </r>
  <r>
    <s v="Nedskrivning på anleggsmidler"/>
    <m/>
    <m/>
    <n v="0"/>
    <x v="10"/>
  </r>
  <r>
    <s v="Nedskrivning på boliger"/>
    <m/>
    <m/>
    <n v="0"/>
    <x v="10"/>
  </r>
  <r>
    <s v="Tap ved avgang av anleggsmidler"/>
    <m/>
    <m/>
    <n v="0"/>
    <x v="10"/>
  </r>
  <r>
    <s v="Tap ved avgang boliger"/>
    <m/>
    <m/>
    <n v="0"/>
    <x v="10"/>
  </r>
  <r>
    <s v="Inkommet på tidligere nedskrevne fordringer"/>
    <m/>
    <m/>
    <n v="0"/>
    <x v="10"/>
  </r>
  <r>
    <s v="Tap på fordringer"/>
    <m/>
    <m/>
    <n v="0"/>
    <x v="10"/>
  </r>
  <r>
    <s v="Periodiseringskonto"/>
    <m/>
    <m/>
    <n v="0"/>
    <x v="10"/>
  </r>
  <r>
    <s v="Finansinntekter"/>
    <m/>
    <m/>
    <n v="0"/>
    <x v="7"/>
  </r>
  <r>
    <s v="Renteinntekter"/>
    <m/>
    <m/>
    <n v="0"/>
    <x v="10"/>
  </r>
  <r>
    <s v="Purregebyr"/>
    <m/>
    <m/>
    <n v="0"/>
    <x v="10"/>
  </r>
  <r>
    <s v="Andre finansinntekter"/>
    <m/>
    <m/>
    <n v="0"/>
    <x v="10"/>
  </r>
  <r>
    <s v="Finanskostnader"/>
    <m/>
    <m/>
    <n v="0"/>
    <x v="0"/>
  </r>
  <r>
    <s v="Renter pantelån"/>
    <m/>
    <m/>
    <n v="0"/>
    <x v="10"/>
  </r>
  <r>
    <s v="Renter annen gjeld"/>
    <m/>
    <m/>
    <n v="0"/>
    <x v="10"/>
  </r>
  <r>
    <s v="Bankkostnader/gebyrer"/>
    <m/>
    <m/>
    <n v="0"/>
    <x v="10"/>
  </r>
  <r>
    <s v="Betalbar skatt"/>
    <m/>
    <m/>
    <n v="0"/>
    <x v="10"/>
  </r>
  <r>
    <s v="Ekstraordinære inntekter"/>
    <m/>
    <m/>
    <n v="0"/>
    <x v="10"/>
  </r>
  <r>
    <s v="Ekstraordinære kostnader"/>
    <m/>
    <m/>
    <n v="0"/>
    <x v="10"/>
  </r>
  <r>
    <m/>
    <m/>
    <m/>
    <n v="0"/>
    <x v="0"/>
  </r>
  <r>
    <s v="Avsetningskontokoder"/>
    <m/>
    <m/>
    <n v="0"/>
    <x v="0"/>
  </r>
  <r>
    <s v="Byggefond"/>
    <m/>
    <m/>
    <n v="0"/>
    <x v="10"/>
  </r>
  <r>
    <m/>
    <m/>
    <m/>
    <n v="0"/>
    <x v="0"/>
  </r>
  <r>
    <s v="Resultat og disponeringer"/>
    <m/>
    <m/>
    <n v="0"/>
    <x v="0"/>
  </r>
  <r>
    <s v="Årsresultat tilført egenkapital"/>
    <m/>
    <m/>
    <n v="0"/>
    <x v="10"/>
  </r>
  <r>
    <s v="Disponeringer"/>
    <m/>
    <m/>
    <n v="0"/>
    <x v="10"/>
  </r>
  <r>
    <s v="KAN SETTE INN EGNE KONTI HERFRA OG NED"/>
    <m/>
    <m/>
    <n v="0"/>
    <x v="0"/>
  </r>
  <r>
    <m/>
    <m/>
    <m/>
    <n v="0"/>
    <x v="7"/>
  </r>
  <r>
    <m/>
    <m/>
    <m/>
    <n v="0"/>
    <x v="7"/>
  </r>
  <r>
    <m/>
    <m/>
    <m/>
    <n v="0"/>
    <x v="7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4" showItems="0" showMemberPropertyTips="0" useAutoFormatting="1" itemPrintTitles="1" createdVersion="1" indent="0" compact="0" compactData="0" gridDropZones="1">
  <location ref="B6:C36" firstHeaderRow="2" firstDataRow="2" firstDataCol="1"/>
  <pivotFields count="5">
    <pivotField compact="0" outline="0" subtotalTop="0" showAll="0" includeNewItemsInFilter="1"/>
    <pivotField dataField="1" compact="0" outline="0" subtotalTop="0" showAll="0" includeNewItemsInFilter="1" countSubtotal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1">
        <item sd="0" x="19"/>
        <item sd="0" x="13"/>
        <item x="17"/>
        <item m="1" x="36"/>
        <item m="1" x="34"/>
        <item m="1" x="30"/>
        <item n="Lønnsutg. Øvrig personale" x="18"/>
        <item x="0"/>
        <item x="10"/>
        <item x="24"/>
        <item m="1" x="39"/>
        <item m="1" x="32"/>
        <item m="1" x="37"/>
        <item x="1"/>
        <item m="1" x="28"/>
        <item x="27"/>
        <item x="4"/>
        <item x="25"/>
        <item x="7"/>
        <item x="23"/>
        <item x="5"/>
        <item m="1" x="29"/>
        <item m="1" x="33"/>
        <item x="26"/>
        <item x="21"/>
        <item x="3"/>
        <item m="1" x="31"/>
        <item x="2"/>
        <item x="8"/>
        <item x="9"/>
        <item x="12"/>
        <item x="11"/>
        <item x="14"/>
        <item x="15"/>
        <item m="1" x="35"/>
        <item x="6"/>
        <item x="22"/>
        <item x="16"/>
        <item x="20"/>
        <item m="1" x="38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av Sum" fld="1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7"/>
  </sheetPr>
  <dimension ref="A1:F2"/>
  <sheetViews>
    <sheetView workbookViewId="0">
      <selection activeCell="B7" sqref="B7"/>
    </sheetView>
  </sheetViews>
  <sheetFormatPr baseColWidth="10" defaultColWidth="11.42578125" defaultRowHeight="12.75" x14ac:dyDescent="0.2"/>
  <cols>
    <col min="2" max="2" width="11.28515625" customWidth="1"/>
  </cols>
  <sheetData>
    <row r="1" spans="1:6" ht="13.5" thickBot="1" x14ac:dyDescent="0.25"/>
    <row r="2" spans="1:6" ht="27" thickBot="1" x14ac:dyDescent="0.45">
      <c r="A2" s="46" t="s">
        <v>0</v>
      </c>
      <c r="B2" s="37"/>
      <c r="C2" s="37"/>
      <c r="D2" s="37"/>
      <c r="E2" s="37"/>
      <c r="F2" s="37"/>
    </row>
  </sheetData>
  <phoneticPr fontId="7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N201"/>
  <sheetViews>
    <sheetView tabSelected="1" zoomScaleNormal="100" zoomScaleSheetLayoutView="50" workbookViewId="0">
      <selection activeCell="C11" sqref="C11"/>
    </sheetView>
  </sheetViews>
  <sheetFormatPr baseColWidth="10" defaultColWidth="11.42578125" defaultRowHeight="12.75" x14ac:dyDescent="0.2"/>
  <cols>
    <col min="1" max="1" width="61.28515625" customWidth="1"/>
    <col min="2" max="2" width="12.28515625" style="1" customWidth="1"/>
    <col min="3" max="3" width="14.85546875" style="1" customWidth="1"/>
    <col min="4" max="4" width="12.140625" style="1" customWidth="1"/>
    <col min="5" max="5" width="14.42578125" hidden="1" customWidth="1"/>
    <col min="6" max="6" width="13" hidden="1" customWidth="1"/>
    <col min="7" max="9" width="0" hidden="1" customWidth="1"/>
    <col min="10" max="10" width="17.140625" customWidth="1"/>
  </cols>
  <sheetData>
    <row r="1" spans="1:5" ht="20.25" x14ac:dyDescent="0.3">
      <c r="A1" s="153" t="s">
        <v>1</v>
      </c>
      <c r="B1" s="153"/>
      <c r="C1" s="153"/>
      <c r="D1" s="153"/>
    </row>
    <row r="2" spans="1:5" s="7" customFormat="1" ht="15.75" customHeight="1" x14ac:dyDescent="0.25">
      <c r="A2" s="152" t="s">
        <v>2</v>
      </c>
      <c r="B2" s="152"/>
      <c r="C2" s="152"/>
      <c r="D2" s="152"/>
    </row>
    <row r="3" spans="1:5" s="4" customFormat="1" ht="11.25" customHeight="1" x14ac:dyDescent="0.2">
      <c r="B3" s="5" t="s">
        <v>3</v>
      </c>
      <c r="C3" s="5" t="s">
        <v>4</v>
      </c>
      <c r="D3" s="5" t="s">
        <v>5</v>
      </c>
      <c r="E3" s="5"/>
    </row>
    <row r="4" spans="1:5" s="4" customFormat="1" ht="11.25" customHeight="1" x14ac:dyDescent="0.2">
      <c r="A4" s="74" t="s">
        <v>6</v>
      </c>
      <c r="B4" s="90"/>
      <c r="C4" s="55">
        <f>IF(B4&gt;75,75*2.4+(B4-75)*1.7,B4*2.4)</f>
        <v>0</v>
      </c>
      <c r="D4" s="55">
        <f>IF(B4&gt;75,75*2.4+(B4-75)*1.4,B4*2.4)</f>
        <v>0</v>
      </c>
    </row>
    <row r="5" spans="1:5" s="4" customFormat="1" ht="11.25" customHeight="1" x14ac:dyDescent="0.2">
      <c r="A5" s="8" t="s">
        <v>7</v>
      </c>
      <c r="B5" s="90"/>
      <c r="C5" s="75">
        <f>IF(B5&gt;75,75*2.4+(B5-75)*1.7,B5*2.4)</f>
        <v>0</v>
      </c>
      <c r="D5" s="75">
        <f>IF(B5&gt;75,75*2.4+(B5-75)*1.4,B5*2.4)</f>
        <v>0</v>
      </c>
    </row>
    <row r="6" spans="1:5" s="4" customFormat="1" ht="11.25" customHeight="1" x14ac:dyDescent="0.2">
      <c r="A6" s="8" t="s">
        <v>8</v>
      </c>
      <c r="B6" s="90"/>
      <c r="C6" s="9"/>
      <c r="D6" s="9"/>
    </row>
    <row r="7" spans="1:5" s="4" customFormat="1" ht="11.25" customHeight="1" x14ac:dyDescent="0.2">
      <c r="A7" s="76" t="s">
        <v>9</v>
      </c>
      <c r="B7" s="90"/>
      <c r="C7" s="108"/>
      <c r="D7" s="108"/>
    </row>
    <row r="8" spans="1:5" x14ac:dyDescent="0.2">
      <c r="B8" s="105" t="s">
        <v>10</v>
      </c>
      <c r="C8" s="105" t="s">
        <v>10</v>
      </c>
      <c r="D8" s="105" t="s">
        <v>10</v>
      </c>
    </row>
    <row r="9" spans="1:5" x14ac:dyDescent="0.2">
      <c r="B9" s="105" t="s">
        <v>11</v>
      </c>
      <c r="C9" s="105" t="s">
        <v>12</v>
      </c>
      <c r="D9" s="105" t="s">
        <v>13</v>
      </c>
    </row>
    <row r="10" spans="1:5" s="4" customFormat="1" ht="11.25" customHeight="1" x14ac:dyDescent="0.2">
      <c r="A10" s="76" t="s">
        <v>14</v>
      </c>
      <c r="B10" s="90"/>
      <c r="C10" s="90"/>
      <c r="D10" s="90"/>
    </row>
    <row r="11" spans="1:5" s="4" customFormat="1" ht="11.25" customHeight="1" x14ac:dyDescent="0.2">
      <c r="A11" s="76" t="s">
        <v>15</v>
      </c>
      <c r="B11" s="90"/>
      <c r="C11" s="90"/>
      <c r="D11" s="90"/>
    </row>
    <row r="12" spans="1:5" s="4" customFormat="1" ht="11.25" customHeight="1" x14ac:dyDescent="0.2">
      <c r="A12" s="76" t="s">
        <v>16</v>
      </c>
      <c r="B12" s="90"/>
      <c r="C12" s="90"/>
      <c r="D12" s="90"/>
    </row>
    <row r="13" spans="1:5" s="4" customFormat="1" ht="11.25" customHeight="1" x14ac:dyDescent="0.2">
      <c r="A13" s="76" t="s">
        <v>17</v>
      </c>
      <c r="B13" s="90"/>
      <c r="C13" s="90"/>
      <c r="D13" s="90"/>
    </row>
    <row r="14" spans="1:5" s="4" customFormat="1" ht="11.25" customHeight="1" x14ac:dyDescent="0.2">
      <c r="A14" s="76" t="s">
        <v>18</v>
      </c>
      <c r="B14" s="90"/>
      <c r="C14" s="90"/>
      <c r="D14" s="90"/>
    </row>
    <row r="15" spans="1:5" s="4" customFormat="1" ht="11.25" customHeight="1" x14ac:dyDescent="0.2">
      <c r="A15" s="76" t="s">
        <v>19</v>
      </c>
      <c r="B15" s="90"/>
      <c r="C15" s="90"/>
      <c r="D15" s="90"/>
    </row>
    <row r="16" spans="1:5" s="4" customFormat="1" ht="11.25" customHeight="1" x14ac:dyDescent="0.2">
      <c r="A16" s="76" t="s">
        <v>20</v>
      </c>
      <c r="B16" s="90"/>
      <c r="C16" s="90"/>
      <c r="D16" s="90"/>
    </row>
    <row r="17" spans="1:10" s="4" customFormat="1" ht="11.25" customHeight="1" x14ac:dyDescent="0.2">
      <c r="A17" s="76"/>
      <c r="B17" s="106"/>
      <c r="C17" s="77"/>
      <c r="D17" s="108"/>
    </row>
    <row r="18" spans="1:10" s="4" customFormat="1" ht="11.25" customHeight="1" x14ac:dyDescent="0.2">
      <c r="A18" s="76" t="s">
        <v>21</v>
      </c>
      <c r="B18" s="78">
        <f>SUM(D5-B10)</f>
        <v>0</v>
      </c>
      <c r="C18" s="77" t="e">
        <f>SUM(B18/D5)</f>
        <v>#DIV/0!</v>
      </c>
      <c r="D18" s="108"/>
    </row>
    <row r="19" spans="1:10" s="4" customFormat="1" ht="7.5" customHeight="1" thickBot="1" x14ac:dyDescent="0.25">
      <c r="A19" s="155"/>
      <c r="B19" s="155"/>
      <c r="C19" s="155"/>
      <c r="D19" s="155"/>
    </row>
    <row r="20" spans="1:10" s="4" customFormat="1" ht="11.25" customHeight="1" x14ac:dyDescent="0.2">
      <c r="A20" s="154" t="s">
        <v>22</v>
      </c>
      <c r="B20" s="154"/>
      <c r="C20" s="154"/>
      <c r="D20" s="154"/>
    </row>
    <row r="21" spans="1:10" s="4" customFormat="1" ht="11.25" customHeight="1" x14ac:dyDescent="0.2">
      <c r="A21" s="141" t="s">
        <v>23</v>
      </c>
      <c r="B21" s="141"/>
      <c r="C21" s="150"/>
      <c r="D21" s="9">
        <v>1633000</v>
      </c>
    </row>
    <row r="22" spans="1:10" s="4" customFormat="1" ht="11.25" customHeight="1" x14ac:dyDescent="0.2">
      <c r="A22" s="8" t="s">
        <v>24</v>
      </c>
      <c r="B22" s="9">
        <f>C4*34037.818744292</f>
        <v>0</v>
      </c>
      <c r="C22" s="136"/>
      <c r="D22" s="140"/>
      <c r="J22" s="94"/>
    </row>
    <row r="23" spans="1:10" s="4" customFormat="1" ht="11.25" customHeight="1" x14ac:dyDescent="0.2">
      <c r="A23" s="79" t="s">
        <v>25</v>
      </c>
      <c r="B23" s="9">
        <f>(C4-C5)*34037.818744292</f>
        <v>0</v>
      </c>
      <c r="C23" s="63" t="s">
        <v>26</v>
      </c>
      <c r="D23" s="8"/>
    </row>
    <row r="24" spans="1:10" s="4" customFormat="1" ht="11.25" customHeight="1" thickBot="1" x14ac:dyDescent="0.25">
      <c r="A24" s="79" t="s">
        <v>27</v>
      </c>
      <c r="B24" s="9">
        <f>SUM(B22-B23)</f>
        <v>0</v>
      </c>
      <c r="C24" s="111"/>
      <c r="D24" s="9">
        <f>B22-B23</f>
        <v>0</v>
      </c>
    </row>
    <row r="25" spans="1:10" s="4" customFormat="1" ht="11.25" customHeight="1" thickBot="1" x14ac:dyDescent="0.25">
      <c r="A25" s="143" t="s">
        <v>28</v>
      </c>
      <c r="B25" s="143"/>
      <c r="C25" s="144"/>
      <c r="D25" s="80">
        <f>D21+D24</f>
        <v>1633000</v>
      </c>
    </row>
    <row r="26" spans="1:10" s="4" customFormat="1" ht="6.75" customHeight="1" x14ac:dyDescent="0.2">
      <c r="A26" s="151"/>
      <c r="B26" s="151"/>
      <c r="C26" s="151"/>
      <c r="D26" s="151"/>
    </row>
    <row r="27" spans="1:10" s="4" customFormat="1" ht="11.25" customHeight="1" x14ac:dyDescent="0.2">
      <c r="A27" s="139" t="s">
        <v>29</v>
      </c>
      <c r="B27" s="139"/>
      <c r="C27" s="139"/>
      <c r="D27" s="139"/>
    </row>
    <row r="28" spans="1:10" s="4" customFormat="1" ht="11.25" customHeight="1" x14ac:dyDescent="0.2">
      <c r="A28" s="109" t="s">
        <v>30</v>
      </c>
      <c r="B28" s="9" t="e">
        <f>+Pivot!G12</f>
        <v>#DIV/0!</v>
      </c>
      <c r="C28" s="112"/>
      <c r="D28" s="112"/>
    </row>
    <row r="29" spans="1:10" s="4" customFormat="1" ht="7.5" customHeight="1" x14ac:dyDescent="0.2">
      <c r="A29" s="112"/>
      <c r="B29" s="112"/>
      <c r="C29" s="112"/>
      <c r="D29" s="112"/>
    </row>
    <row r="30" spans="1:10" s="4" customFormat="1" ht="11.25" customHeight="1" x14ac:dyDescent="0.2">
      <c r="A30" s="81" t="s">
        <v>31</v>
      </c>
      <c r="B30" s="9">
        <f>-Kontoplan!E35</f>
        <v>0</v>
      </c>
      <c r="C30" s="136"/>
      <c r="D30" s="137"/>
      <c r="E30" s="8">
        <f>+GETPIVOTDATA("Sum",Pivot!$B$6,"Fordeling","Lønn/tilskudd til ekstra undervisning")</f>
        <v>0</v>
      </c>
    </row>
    <row r="31" spans="1:10" s="4" customFormat="1" ht="11.25" customHeight="1" x14ac:dyDescent="0.2">
      <c r="A31" s="8" t="s">
        <v>32</v>
      </c>
      <c r="B31" s="111"/>
      <c r="C31" s="140"/>
      <c r="D31" s="140"/>
    </row>
    <row r="32" spans="1:10" s="4" customFormat="1" ht="11.25" customHeight="1" x14ac:dyDescent="0.2">
      <c r="A32" s="81" t="s">
        <v>33</v>
      </c>
      <c r="B32" s="9">
        <f>-Kontoplan!E16</f>
        <v>0</v>
      </c>
      <c r="C32" s="136"/>
      <c r="D32" s="140"/>
      <c r="E32" s="8">
        <f>+GETPIVOTDATA("Sum",Pivot!$B$6,"Fordeling","Elevinnbetaling undervisning")</f>
        <v>0</v>
      </c>
    </row>
    <row r="33" spans="1:14" s="4" customFormat="1" ht="11.25" customHeight="1" x14ac:dyDescent="0.2">
      <c r="A33" s="8" t="s">
        <v>34</v>
      </c>
      <c r="B33" s="111"/>
      <c r="C33" s="140"/>
      <c r="D33" s="140"/>
    </row>
    <row r="34" spans="1:14" s="4" customFormat="1" ht="11.25" customHeight="1" x14ac:dyDescent="0.2">
      <c r="A34" s="79" t="s">
        <v>35</v>
      </c>
      <c r="B34" s="9" t="e">
        <f>SUM(+B28-B30-B32)</f>
        <v>#DIV/0!</v>
      </c>
      <c r="C34" s="9" t="e">
        <f>SUM(B34)</f>
        <v>#DIV/0!</v>
      </c>
      <c r="D34" s="111"/>
      <c r="E34" s="17"/>
      <c r="F34" s="17"/>
    </row>
    <row r="35" spans="1:14" s="4" customFormat="1" ht="7.5" customHeight="1" x14ac:dyDescent="0.2">
      <c r="A35" s="140"/>
      <c r="B35" s="140"/>
      <c r="C35" s="140"/>
      <c r="D35" s="140"/>
    </row>
    <row r="36" spans="1:14" s="4" customFormat="1" ht="11.25" customHeight="1" x14ac:dyDescent="0.2">
      <c r="A36" s="141" t="s">
        <v>36</v>
      </c>
      <c r="B36" s="150"/>
      <c r="C36" s="9" t="e">
        <f>+Pivot!G11</f>
        <v>#DIV/0!</v>
      </c>
      <c r="D36" s="111"/>
      <c r="E36" s="17" t="e">
        <f>+C36</f>
        <v>#DIV/0!</v>
      </c>
      <c r="F36" s="17"/>
    </row>
    <row r="37" spans="1:14" s="4" customFormat="1" ht="11.25" customHeight="1" x14ac:dyDescent="0.2">
      <c r="A37" s="141" t="s">
        <v>37</v>
      </c>
      <c r="B37" s="150"/>
      <c r="C37" s="9">
        <f>+GETPIVOTDATA("Sum",Pivot!$B$6,"Fordeling","Reparasjon / vedlikehold")</f>
        <v>0</v>
      </c>
      <c r="D37" s="111"/>
      <c r="E37" s="17">
        <f>+C37</f>
        <v>0</v>
      </c>
      <c r="F37" s="17"/>
    </row>
    <row r="38" spans="1:14" s="4" customFormat="1" ht="11.25" customHeight="1" x14ac:dyDescent="0.2">
      <c r="A38" s="142" t="s">
        <v>38</v>
      </c>
      <c r="B38" s="150"/>
      <c r="C38" s="9">
        <f>+GETPIVOTDATA("Sum",Pivot!$B$6,"Fordeling","Energi")</f>
        <v>0</v>
      </c>
      <c r="D38" s="111"/>
      <c r="E38" s="17">
        <f>+C38</f>
        <v>0</v>
      </c>
      <c r="F38" s="17"/>
    </row>
    <row r="39" spans="1:14" s="4" customFormat="1" ht="7.5" customHeight="1" thickBot="1" x14ac:dyDescent="0.25">
      <c r="A39" s="140"/>
      <c r="B39" s="140"/>
      <c r="C39" s="140"/>
      <c r="D39" s="140"/>
    </row>
    <row r="40" spans="1:14" s="4" customFormat="1" ht="11.25" customHeight="1" thickBot="1" x14ac:dyDescent="0.25">
      <c r="A40" s="143" t="s">
        <v>39</v>
      </c>
      <c r="B40" s="144"/>
      <c r="C40" s="80" t="e">
        <f>C34+C36+C37+C38</f>
        <v>#DIV/0!</v>
      </c>
      <c r="D40" s="80" t="e">
        <f>C34+C36+C37+C38</f>
        <v>#DIV/0!</v>
      </c>
    </row>
    <row r="41" spans="1:14" s="4" customFormat="1" ht="6.75" customHeight="1" thickBot="1" x14ac:dyDescent="0.25">
      <c r="A41" s="142"/>
      <c r="B41" s="142"/>
      <c r="C41" s="142"/>
      <c r="D41" s="142"/>
    </row>
    <row r="42" spans="1:14" s="4" customFormat="1" ht="11.25" customHeight="1" thickBot="1" x14ac:dyDescent="0.25">
      <c r="A42" s="139" t="s">
        <v>40</v>
      </c>
      <c r="B42" s="139"/>
      <c r="C42" s="144"/>
      <c r="D42" s="80" t="e">
        <f>-(D25-D40)</f>
        <v>#DIV/0!</v>
      </c>
    </row>
    <row r="43" spans="1:14" s="6" customFormat="1" ht="8.25" customHeight="1" x14ac:dyDescent="0.2">
      <c r="A43" s="142" t="s">
        <v>41</v>
      </c>
      <c r="B43" s="142"/>
      <c r="C43" s="142"/>
      <c r="D43" s="142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" customFormat="1" ht="11.25" customHeight="1" thickBot="1" x14ac:dyDescent="0.25">
      <c r="A44" s="149" t="s">
        <v>42</v>
      </c>
      <c r="B44" s="149"/>
      <c r="C44" s="149"/>
      <c r="D44" s="82" t="e">
        <f>AVERAGE(D42/B5)</f>
        <v>#DIV/0!</v>
      </c>
      <c r="H44" s="4"/>
    </row>
    <row r="45" spans="1:14" s="4" customFormat="1" ht="7.5" customHeight="1" x14ac:dyDescent="0.2">
      <c r="A45" s="143"/>
      <c r="B45" s="143"/>
      <c r="C45" s="143"/>
      <c r="D45" s="143"/>
    </row>
    <row r="46" spans="1:14" s="4" customFormat="1" ht="12" customHeight="1" x14ac:dyDescent="0.25">
      <c r="A46" s="83" t="s">
        <v>43</v>
      </c>
      <c r="B46" s="139" t="s">
        <v>44</v>
      </c>
      <c r="C46" s="139"/>
      <c r="D46" s="139"/>
    </row>
    <row r="47" spans="1:14" s="4" customFormat="1" ht="12" customHeight="1" x14ac:dyDescent="0.2">
      <c r="A47" s="8"/>
      <c r="B47" s="111" t="s">
        <v>45</v>
      </c>
      <c r="C47" s="111"/>
      <c r="D47" s="111"/>
    </row>
    <row r="48" spans="1:14" s="4" customFormat="1" ht="12" customHeight="1" x14ac:dyDescent="0.2">
      <c r="A48" s="81" t="s">
        <v>46</v>
      </c>
      <c r="B48" s="111"/>
      <c r="C48" s="111"/>
      <c r="D48" s="111"/>
    </row>
    <row r="49" spans="1:14" ht="7.5" customHeight="1" x14ac:dyDescent="0.2">
      <c r="A49" s="141"/>
      <c r="B49" s="141"/>
      <c r="C49" s="141"/>
      <c r="D49" s="141"/>
      <c r="E49" s="8"/>
      <c r="F49" s="8"/>
      <c r="G49" s="4"/>
      <c r="H49" s="4"/>
      <c r="I49" s="4"/>
      <c r="J49" s="4"/>
      <c r="K49" s="4"/>
      <c r="L49" s="4"/>
      <c r="M49" s="4"/>
      <c r="N49" s="4"/>
    </row>
    <row r="50" spans="1:14" s="4" customFormat="1" ht="12" customHeight="1" x14ac:dyDescent="0.2">
      <c r="A50" s="8"/>
      <c r="B50" s="84" t="s">
        <v>47</v>
      </c>
      <c r="C50" s="111"/>
      <c r="D50" s="111"/>
      <c r="E50" s="8"/>
      <c r="F50" s="8"/>
    </row>
    <row r="51" spans="1:14" s="4" customFormat="1" ht="7.5" customHeight="1" x14ac:dyDescent="0.2">
      <c r="B51" s="84"/>
      <c r="C51" s="111"/>
      <c r="D51" s="111"/>
      <c r="E51" s="8"/>
      <c r="F51" s="8"/>
    </row>
    <row r="52" spans="1:14" s="4" customFormat="1" ht="12" customHeight="1" x14ac:dyDescent="0.2">
      <c r="A52" s="8" t="s">
        <v>48</v>
      </c>
      <c r="B52" s="9" t="e">
        <f>+D44</f>
        <v>#DIV/0!</v>
      </c>
      <c r="C52" s="136"/>
      <c r="D52" s="137"/>
      <c r="E52" s="8"/>
      <c r="F52" s="8"/>
    </row>
    <row r="53" spans="1:14" s="4" customFormat="1" ht="12" customHeight="1" x14ac:dyDescent="0.2">
      <c r="A53" s="111" t="s">
        <v>49</v>
      </c>
      <c r="B53" s="9" t="e">
        <f t="shared" ref="B53:B65" si="0">+$E53/$B$6</f>
        <v>#DIV/0!</v>
      </c>
      <c r="C53" s="110"/>
      <c r="D53" s="108"/>
      <c r="E53" s="8" t="e">
        <f>-Pivot!F11</f>
        <v>#DIV/0!</v>
      </c>
      <c r="F53" s="8" t="s">
        <v>50</v>
      </c>
    </row>
    <row r="54" spans="1:14" s="4" customFormat="1" ht="12" customHeight="1" x14ac:dyDescent="0.2">
      <c r="A54" s="8" t="s">
        <v>51</v>
      </c>
      <c r="B54" s="9" t="e">
        <f t="shared" si="0"/>
        <v>#DIV/0!</v>
      </c>
      <c r="C54" s="136"/>
      <c r="D54" s="137"/>
      <c r="E54" s="8" t="e">
        <f>+Pivot!E13</f>
        <v>#DIV/0!</v>
      </c>
      <c r="F54" s="8"/>
    </row>
    <row r="55" spans="1:14" s="4" customFormat="1" ht="12" customHeight="1" x14ac:dyDescent="0.2">
      <c r="A55" s="8" t="s">
        <v>52</v>
      </c>
      <c r="B55" s="9" t="e">
        <f t="shared" si="0"/>
        <v>#DIV/0!</v>
      </c>
      <c r="C55" s="136"/>
      <c r="D55" s="137"/>
      <c r="E55" s="8">
        <f>+GETPIVOTDATA("Sum",Pivot!$B$6,"Fordeling","Personalutvikling og andre personalkost.")</f>
        <v>0</v>
      </c>
      <c r="F55" s="8"/>
    </row>
    <row r="56" spans="1:14" s="4" customFormat="1" ht="12" customHeight="1" x14ac:dyDescent="0.2">
      <c r="A56" s="8" t="s">
        <v>53</v>
      </c>
      <c r="B56" s="9" t="e">
        <f t="shared" si="0"/>
        <v>#DIV/0!</v>
      </c>
      <c r="C56" s="136"/>
      <c r="D56" s="137"/>
      <c r="E56" s="8">
        <f>+GETPIVOTDATA("Sum",Pivot!$B$6,"Fordeling","Kost")</f>
        <v>0</v>
      </c>
      <c r="F56" s="8"/>
    </row>
    <row r="57" spans="1:14" s="4" customFormat="1" ht="12" customHeight="1" x14ac:dyDescent="0.2">
      <c r="A57" s="8" t="s">
        <v>54</v>
      </c>
      <c r="B57" s="9" t="e">
        <f t="shared" si="0"/>
        <v>#DIV/0!</v>
      </c>
      <c r="C57" s="147"/>
      <c r="D57" s="148"/>
      <c r="E57" s="8">
        <f>+GETPIVOTDATA("Sum",Pivot!$B$6,"Fordeling","Forsikringer")</f>
        <v>0</v>
      </c>
      <c r="F57" s="8"/>
    </row>
    <row r="58" spans="1:14" s="4" customFormat="1" ht="12" customHeight="1" x14ac:dyDescent="0.2">
      <c r="A58" s="8" t="s">
        <v>55</v>
      </c>
      <c r="B58" s="9" t="e">
        <f t="shared" si="0"/>
        <v>#DIV/0!</v>
      </c>
      <c r="C58" s="110"/>
      <c r="D58" s="108"/>
      <c r="E58" s="8">
        <f>+GETPIVOTDATA("Sum",Pivot!$B$6,"Fordeling","Kommunaleavgifter")</f>
        <v>0</v>
      </c>
      <c r="F58" s="8" t="s">
        <v>56</v>
      </c>
    </row>
    <row r="59" spans="1:14" s="4" customFormat="1" ht="12" customHeight="1" x14ac:dyDescent="0.2">
      <c r="A59" s="8" t="s">
        <v>57</v>
      </c>
      <c r="B59" s="9" t="e">
        <f t="shared" si="0"/>
        <v>#DIV/0!</v>
      </c>
      <c r="C59" s="110"/>
      <c r="D59" s="108"/>
      <c r="E59" s="8">
        <f>+GETPIVOTDATA("Sum",Pivot!$B$6,"Fordeling","Øvrige driftskostnader skole og internat ")</f>
        <v>0</v>
      </c>
      <c r="F59" s="8" t="s">
        <v>58</v>
      </c>
    </row>
    <row r="60" spans="1:14" s="4" customFormat="1" ht="12" customHeight="1" x14ac:dyDescent="0.2">
      <c r="A60" s="8" t="s">
        <v>59</v>
      </c>
      <c r="B60" s="9" t="e">
        <f t="shared" si="0"/>
        <v>#DIV/0!</v>
      </c>
      <c r="C60" s="136"/>
      <c r="D60" s="137"/>
      <c r="E60" s="8">
        <f>+GETPIVOTDATA("Sum",Pivot!$B$6,"Fordeling","Investering")</f>
        <v>0</v>
      </c>
      <c r="F60" s="8"/>
      <c r="H60" s="45"/>
    </row>
    <row r="61" spans="1:14" s="4" customFormat="1" ht="12" customHeight="1" x14ac:dyDescent="0.2">
      <c r="A61" s="8" t="s">
        <v>60</v>
      </c>
      <c r="B61" s="9" t="e">
        <f t="shared" si="0"/>
        <v>#DIV/0!</v>
      </c>
      <c r="C61" s="110"/>
      <c r="D61" s="108"/>
      <c r="E61" s="8">
        <f>+GETPIVOTDATA("Sum",Pivot!$B$6,"Fordeling","Fremmede tjenester")</f>
        <v>0</v>
      </c>
      <c r="F61" s="8" t="s">
        <v>61</v>
      </c>
    </row>
    <row r="62" spans="1:14" s="4" customFormat="1" ht="12" customHeight="1" x14ac:dyDescent="0.2">
      <c r="A62" s="8" t="s">
        <v>62</v>
      </c>
      <c r="B62" s="9" t="e">
        <f t="shared" si="0"/>
        <v>#DIV/0!</v>
      </c>
      <c r="C62" s="136"/>
      <c r="D62" s="137"/>
      <c r="E62" s="8">
        <f>+GETPIVOTDATA("Sum",Pivot!$B$6,"Fordeling","Kontordrift")</f>
        <v>0</v>
      </c>
      <c r="F62" s="8"/>
    </row>
    <row r="63" spans="1:14" s="4" customFormat="1" ht="12" customHeight="1" x14ac:dyDescent="0.2">
      <c r="A63" s="8" t="s">
        <v>63</v>
      </c>
      <c r="B63" s="9" t="e">
        <f t="shared" si="0"/>
        <v>#DIV/0!</v>
      </c>
      <c r="C63" s="110"/>
      <c r="D63" s="108"/>
      <c r="E63" s="8">
        <f>+GETPIVOTDATA("Sum",Pivot!$B$6,"Fordeling","Reise, diett, bil, og lignende")</f>
        <v>0</v>
      </c>
      <c r="F63" s="8" t="s">
        <v>64</v>
      </c>
    </row>
    <row r="64" spans="1:14" s="4" customFormat="1" ht="12" customHeight="1" x14ac:dyDescent="0.2">
      <c r="A64" s="8" t="s">
        <v>65</v>
      </c>
      <c r="B64" s="9" t="e">
        <f t="shared" si="0"/>
        <v>#DIV/0!</v>
      </c>
      <c r="C64" s="145"/>
      <c r="D64" s="146"/>
      <c r="E64" s="8">
        <f>+GETPIVOTDATA("Sum",Pivot!$B$6,"Fordeling","Informasjonsarbeid")</f>
        <v>0</v>
      </c>
      <c r="F64" s="8"/>
    </row>
    <row r="65" spans="1:6" s="4" customFormat="1" ht="12" customHeight="1" x14ac:dyDescent="0.2">
      <c r="A65" s="8" t="s">
        <v>66</v>
      </c>
      <c r="B65" s="9" t="e">
        <f t="shared" si="0"/>
        <v>#DIV/0!</v>
      </c>
      <c r="C65" s="136"/>
      <c r="D65" s="137"/>
      <c r="E65" s="8">
        <f>+GETPIVOTDATA("Sum",Pivot!$B$6,"Fordeling","Div. driftsutgifter")</f>
        <v>0</v>
      </c>
      <c r="F65" s="8"/>
    </row>
    <row r="66" spans="1:6" s="4" customFormat="1" ht="12" customHeight="1" thickBot="1" x14ac:dyDescent="0.25">
      <c r="A66" s="139" t="s">
        <v>67</v>
      </c>
      <c r="B66" s="139"/>
      <c r="C66" s="139"/>
      <c r="D66" s="139"/>
      <c r="E66" s="8"/>
    </row>
    <row r="67" spans="1:6" s="4" customFormat="1" ht="12" customHeight="1" thickBot="1" x14ac:dyDescent="0.25">
      <c r="A67" s="8" t="s">
        <v>68</v>
      </c>
      <c r="B67" s="80" t="e">
        <f>SUM(B52:B65)</f>
        <v>#DIV/0!</v>
      </c>
      <c r="C67" s="138"/>
      <c r="D67" s="137"/>
      <c r="E67" s="8" t="e">
        <f>SUM(E28:E66)</f>
        <v>#DIV/0!</v>
      </c>
    </row>
    <row r="68" spans="1:6" s="4" customFormat="1" ht="6.75" customHeight="1" x14ac:dyDescent="0.2">
      <c r="A68" s="139"/>
      <c r="B68" s="139"/>
      <c r="C68" s="139"/>
      <c r="D68" s="139"/>
      <c r="E68" s="8">
        <f>+GETPIVOTDATA("Sum",Pivot!$B$6,"Fordeling","Annen drift")</f>
        <v>0</v>
      </c>
    </row>
    <row r="69" spans="1:6" s="4" customFormat="1" ht="12" customHeight="1" x14ac:dyDescent="0.2">
      <c r="A69" s="79" t="s">
        <v>69</v>
      </c>
      <c r="B69" s="108"/>
      <c r="C69" s="137"/>
      <c r="D69" s="137"/>
      <c r="E69" s="8">
        <f>+GETPIVOTDATA("Sum",Pivot!$B$6,"Fordeling","ikke med i analysen")</f>
        <v>0</v>
      </c>
    </row>
    <row r="70" spans="1:6" s="4" customFormat="1" ht="12" customHeight="1" x14ac:dyDescent="0.2">
      <c r="A70" s="85" t="s">
        <v>70</v>
      </c>
      <c r="B70" s="86" t="e">
        <f>B67-B69</f>
        <v>#DIV/0!</v>
      </c>
      <c r="C70" s="137"/>
      <c r="D70" s="137"/>
      <c r="E70" s="8"/>
    </row>
    <row r="71" spans="1:6" s="4" customFormat="1" ht="7.5" customHeight="1" x14ac:dyDescent="0.2">
      <c r="A71" s="85"/>
      <c r="B71" s="87"/>
      <c r="C71" s="108"/>
      <c r="D71" s="108"/>
      <c r="E71" s="8" t="e">
        <f>SUM(E67:E70)</f>
        <v>#DIV/0!</v>
      </c>
    </row>
    <row r="72" spans="1:6" s="4" customFormat="1" ht="12" customHeight="1" x14ac:dyDescent="0.2">
      <c r="A72" s="95" t="s">
        <v>71</v>
      </c>
      <c r="B72" s="96">
        <f>SUM(Kontoplan!E58:E224)</f>
        <v>0</v>
      </c>
      <c r="C72" s="137"/>
      <c r="D72" s="137"/>
      <c r="E72" s="8"/>
    </row>
    <row r="73" spans="1:6" s="4" customFormat="1" ht="12" customHeight="1" x14ac:dyDescent="0.2">
      <c r="A73" s="97" t="s">
        <v>72</v>
      </c>
      <c r="B73" s="98" t="e">
        <f>SUM(Kontoplan!E58:E104)/B72</f>
        <v>#DIV/0!</v>
      </c>
      <c r="C73" s="88"/>
      <c r="D73" s="113"/>
      <c r="E73" s="8">
        <f>+GETPIVOTDATA("Sum",Pivot!$B$6)</f>
        <v>0</v>
      </c>
    </row>
    <row r="74" spans="1:6" s="4" customFormat="1" ht="7.5" customHeight="1" x14ac:dyDescent="0.2">
      <c r="A74" s="97"/>
      <c r="B74" s="99"/>
      <c r="C74" s="113"/>
      <c r="D74" s="113"/>
      <c r="E74" s="8"/>
    </row>
    <row r="75" spans="1:6" s="4" customFormat="1" ht="12" customHeight="1" x14ac:dyDescent="0.2">
      <c r="A75" s="100" t="s">
        <v>73</v>
      </c>
      <c r="B75" s="97"/>
      <c r="C75" s="114"/>
      <c r="D75" s="114"/>
      <c r="E75" s="17" t="e">
        <f>+E73-E71</f>
        <v>#DIV/0!</v>
      </c>
    </row>
    <row r="76" spans="1:6" s="4" customFormat="1" ht="12" customHeight="1" x14ac:dyDescent="0.2">
      <c r="A76" s="95" t="s">
        <v>74</v>
      </c>
      <c r="B76" s="96">
        <f>SUM(Kontoplan!E216:E218)</f>
        <v>0</v>
      </c>
      <c r="C76" s="137"/>
      <c r="D76" s="137"/>
    </row>
    <row r="77" spans="1:6" s="4" customFormat="1" ht="12" customHeight="1" x14ac:dyDescent="0.2">
      <c r="A77" s="95" t="s">
        <v>75</v>
      </c>
      <c r="B77" s="96">
        <f>SUM(Kontoplan!E217)</f>
        <v>0</v>
      </c>
      <c r="C77" s="137"/>
      <c r="D77" s="137"/>
    </row>
    <row r="78" spans="1:6" s="4" customFormat="1" ht="6.75" customHeight="1" x14ac:dyDescent="0.2">
      <c r="A78" s="101"/>
      <c r="B78" s="102"/>
      <c r="C78" s="111"/>
      <c r="D78" s="111"/>
    </row>
    <row r="79" spans="1:6" ht="12" customHeight="1" x14ac:dyDescent="0.2">
      <c r="A79" s="103" t="s">
        <v>76</v>
      </c>
      <c r="B79" s="104">
        <f>-Kontoplan!E27-Kontoplan!E231</f>
        <v>0</v>
      </c>
      <c r="C79" s="2"/>
      <c r="D79" s="2"/>
    </row>
    <row r="80" spans="1:6" ht="15" x14ac:dyDescent="0.2">
      <c r="A80" s="3"/>
      <c r="B80" s="2"/>
      <c r="C80" s="2"/>
      <c r="D80" s="2"/>
    </row>
    <row r="81" spans="1:4" ht="15" x14ac:dyDescent="0.2">
      <c r="A81" s="3"/>
      <c r="B81" s="2"/>
      <c r="C81" s="2"/>
      <c r="D81" s="2"/>
    </row>
    <row r="82" spans="1:4" ht="15" x14ac:dyDescent="0.2">
      <c r="A82" s="3"/>
      <c r="B82" s="2"/>
      <c r="C82" s="2"/>
      <c r="D82" s="2"/>
    </row>
    <row r="83" spans="1:4" ht="15" x14ac:dyDescent="0.2">
      <c r="A83" s="3"/>
      <c r="B83" s="2"/>
      <c r="C83" s="2"/>
      <c r="D83" s="2"/>
    </row>
    <row r="84" spans="1:4" ht="15" x14ac:dyDescent="0.2">
      <c r="A84" s="3"/>
      <c r="B84" s="2"/>
      <c r="C84" s="2"/>
      <c r="D84" s="2"/>
    </row>
    <row r="85" spans="1:4" ht="15" x14ac:dyDescent="0.2">
      <c r="A85" s="3"/>
      <c r="B85" s="2"/>
      <c r="C85" s="2"/>
      <c r="D85" s="2"/>
    </row>
    <row r="86" spans="1:4" ht="15" x14ac:dyDescent="0.2">
      <c r="A86" s="3"/>
      <c r="B86" s="2"/>
      <c r="C86" s="2"/>
      <c r="D86" s="2"/>
    </row>
    <row r="87" spans="1:4" ht="15" x14ac:dyDescent="0.2">
      <c r="A87" s="3"/>
      <c r="B87" s="2"/>
      <c r="C87" s="2"/>
      <c r="D87" s="2"/>
    </row>
    <row r="88" spans="1:4" ht="15" x14ac:dyDescent="0.2">
      <c r="A88" s="3"/>
      <c r="B88" s="2"/>
      <c r="C88" s="2"/>
      <c r="D88" s="2"/>
    </row>
    <row r="89" spans="1:4" ht="15" x14ac:dyDescent="0.2">
      <c r="A89" s="3"/>
      <c r="B89" s="2"/>
      <c r="C89" s="2"/>
      <c r="D89" s="2"/>
    </row>
    <row r="90" spans="1:4" ht="15" x14ac:dyDescent="0.2">
      <c r="A90" s="3"/>
      <c r="B90" s="2"/>
      <c r="C90" s="2"/>
      <c r="D90" s="2"/>
    </row>
    <row r="91" spans="1:4" ht="15" x14ac:dyDescent="0.2">
      <c r="A91" s="3"/>
      <c r="B91" s="2"/>
      <c r="C91" s="2"/>
      <c r="D91" s="2"/>
    </row>
    <row r="92" spans="1:4" ht="15" x14ac:dyDescent="0.2">
      <c r="A92" s="3"/>
      <c r="B92" s="2"/>
      <c r="C92" s="2"/>
      <c r="D92" s="2"/>
    </row>
    <row r="93" spans="1:4" ht="15" x14ac:dyDescent="0.2">
      <c r="A93" s="3"/>
      <c r="B93" s="2"/>
      <c r="C93" s="2"/>
      <c r="D93" s="2"/>
    </row>
    <row r="94" spans="1:4" ht="15" x14ac:dyDescent="0.2">
      <c r="A94" s="3"/>
      <c r="B94" s="2"/>
      <c r="C94" s="2"/>
      <c r="D94" s="2"/>
    </row>
    <row r="95" spans="1:4" ht="15" x14ac:dyDescent="0.2">
      <c r="A95" s="3"/>
      <c r="B95" s="2"/>
      <c r="C95" s="2"/>
      <c r="D95" s="2"/>
    </row>
    <row r="96" spans="1:4" ht="15" x14ac:dyDescent="0.2">
      <c r="A96" s="3"/>
      <c r="B96" s="2"/>
      <c r="C96" s="2"/>
      <c r="D96" s="2"/>
    </row>
    <row r="97" spans="1:4" ht="15" x14ac:dyDescent="0.2">
      <c r="A97" s="3"/>
      <c r="B97" s="2"/>
      <c r="C97" s="2"/>
      <c r="D97" s="2"/>
    </row>
    <row r="98" spans="1:4" ht="15" x14ac:dyDescent="0.2">
      <c r="A98" s="3"/>
      <c r="B98" s="2"/>
      <c r="C98" s="2"/>
      <c r="D98" s="2"/>
    </row>
    <row r="99" spans="1:4" ht="15" x14ac:dyDescent="0.2">
      <c r="A99" s="3"/>
      <c r="B99" s="2"/>
      <c r="C99" s="2"/>
      <c r="D99" s="2"/>
    </row>
    <row r="100" spans="1:4" ht="15" x14ac:dyDescent="0.2">
      <c r="A100" s="3"/>
      <c r="B100" s="2"/>
      <c r="C100" s="2"/>
      <c r="D100" s="2"/>
    </row>
    <row r="101" spans="1:4" ht="15" x14ac:dyDescent="0.2">
      <c r="A101" s="3"/>
      <c r="B101" s="2"/>
      <c r="C101" s="2"/>
      <c r="D101" s="2"/>
    </row>
    <row r="102" spans="1:4" ht="15" x14ac:dyDescent="0.2">
      <c r="A102" s="3"/>
      <c r="B102" s="2"/>
      <c r="C102" s="2"/>
      <c r="D102" s="2"/>
    </row>
    <row r="103" spans="1:4" ht="15" x14ac:dyDescent="0.2">
      <c r="A103" s="3"/>
      <c r="B103" s="2"/>
      <c r="C103" s="2"/>
      <c r="D103" s="2"/>
    </row>
    <row r="104" spans="1:4" ht="15" x14ac:dyDescent="0.2">
      <c r="A104" s="3"/>
      <c r="B104" s="2"/>
      <c r="C104" s="2"/>
      <c r="D104" s="2"/>
    </row>
    <row r="105" spans="1:4" ht="15" x14ac:dyDescent="0.2">
      <c r="A105" s="3"/>
      <c r="B105" s="2"/>
      <c r="C105" s="2"/>
      <c r="D105" s="2"/>
    </row>
    <row r="106" spans="1:4" ht="15" x14ac:dyDescent="0.2">
      <c r="A106" s="3"/>
      <c r="B106" s="2"/>
      <c r="C106" s="2"/>
      <c r="D106" s="2"/>
    </row>
    <row r="107" spans="1:4" ht="15" x14ac:dyDescent="0.2">
      <c r="A107" s="3"/>
      <c r="B107" s="2"/>
      <c r="C107" s="2"/>
      <c r="D107" s="2"/>
    </row>
    <row r="108" spans="1:4" ht="15" x14ac:dyDescent="0.2">
      <c r="A108" s="3"/>
      <c r="B108" s="2"/>
      <c r="C108" s="2"/>
      <c r="D108" s="2"/>
    </row>
    <row r="109" spans="1:4" ht="15" x14ac:dyDescent="0.2">
      <c r="A109" s="3"/>
      <c r="B109" s="2"/>
      <c r="C109" s="2"/>
      <c r="D109" s="2"/>
    </row>
    <row r="110" spans="1:4" ht="15" x14ac:dyDescent="0.2">
      <c r="A110" s="3"/>
      <c r="B110" s="2"/>
      <c r="C110" s="2"/>
      <c r="D110" s="2"/>
    </row>
    <row r="111" spans="1:4" ht="15" x14ac:dyDescent="0.2">
      <c r="A111" s="3"/>
      <c r="B111" s="2"/>
      <c r="C111" s="2"/>
      <c r="D111" s="2"/>
    </row>
    <row r="112" spans="1:4" ht="15" x14ac:dyDescent="0.2">
      <c r="A112" s="3"/>
      <c r="B112" s="2"/>
      <c r="C112" s="2"/>
      <c r="D112" s="2"/>
    </row>
    <row r="113" spans="1:4" ht="15" x14ac:dyDescent="0.2">
      <c r="A113" s="3"/>
      <c r="B113" s="2"/>
      <c r="C113" s="2"/>
      <c r="D113" s="2"/>
    </row>
    <row r="114" spans="1:4" ht="15" x14ac:dyDescent="0.2">
      <c r="A114" s="3"/>
      <c r="B114" s="2"/>
      <c r="C114" s="2"/>
      <c r="D114" s="2"/>
    </row>
    <row r="115" spans="1:4" ht="15" x14ac:dyDescent="0.2">
      <c r="A115" s="3"/>
      <c r="B115" s="2"/>
      <c r="C115" s="2"/>
      <c r="D115" s="2"/>
    </row>
    <row r="116" spans="1:4" ht="15" x14ac:dyDescent="0.2">
      <c r="A116" s="3"/>
      <c r="B116" s="2"/>
      <c r="C116" s="2"/>
      <c r="D116" s="2"/>
    </row>
    <row r="117" spans="1:4" ht="15" x14ac:dyDescent="0.2">
      <c r="A117" s="3"/>
      <c r="B117" s="2"/>
      <c r="C117" s="2"/>
      <c r="D117" s="2"/>
    </row>
    <row r="118" spans="1:4" ht="15" x14ac:dyDescent="0.2">
      <c r="A118" s="3"/>
      <c r="B118" s="2"/>
      <c r="C118" s="2"/>
      <c r="D118" s="2"/>
    </row>
    <row r="119" spans="1:4" ht="15" x14ac:dyDescent="0.2">
      <c r="A119" s="3"/>
      <c r="B119" s="2"/>
      <c r="C119" s="2"/>
      <c r="D119" s="2"/>
    </row>
    <row r="120" spans="1:4" ht="15" x14ac:dyDescent="0.2">
      <c r="A120" s="3"/>
      <c r="B120" s="2"/>
      <c r="C120" s="2"/>
      <c r="D120" s="2"/>
    </row>
    <row r="121" spans="1:4" ht="15" x14ac:dyDescent="0.2">
      <c r="A121" s="3"/>
      <c r="B121" s="2"/>
      <c r="C121" s="2"/>
      <c r="D121" s="2"/>
    </row>
    <row r="122" spans="1:4" ht="15" x14ac:dyDescent="0.2">
      <c r="A122" s="3"/>
      <c r="B122" s="2"/>
      <c r="C122" s="2"/>
      <c r="D122" s="2"/>
    </row>
    <row r="123" spans="1:4" ht="15" x14ac:dyDescent="0.2">
      <c r="A123" s="3"/>
      <c r="B123" s="2"/>
      <c r="C123" s="2"/>
      <c r="D123" s="2"/>
    </row>
    <row r="124" spans="1:4" ht="15" x14ac:dyDescent="0.2">
      <c r="A124" s="3"/>
      <c r="B124" s="2"/>
      <c r="C124" s="2"/>
      <c r="D124" s="2"/>
    </row>
    <row r="125" spans="1:4" ht="15" x14ac:dyDescent="0.2">
      <c r="A125" s="3"/>
      <c r="B125" s="2"/>
      <c r="C125" s="2"/>
      <c r="D125" s="2"/>
    </row>
    <row r="126" spans="1:4" ht="15" x14ac:dyDescent="0.2">
      <c r="A126" s="3"/>
      <c r="B126" s="2"/>
      <c r="C126" s="2"/>
      <c r="D126" s="2"/>
    </row>
    <row r="127" spans="1:4" ht="15" x14ac:dyDescent="0.2">
      <c r="A127" s="3"/>
      <c r="B127" s="2"/>
      <c r="C127" s="2"/>
      <c r="D127" s="2"/>
    </row>
    <row r="128" spans="1:4" ht="15" x14ac:dyDescent="0.2">
      <c r="A128" s="3"/>
      <c r="B128" s="2"/>
      <c r="C128" s="2"/>
      <c r="D128" s="2"/>
    </row>
    <row r="129" spans="1:4" ht="15" x14ac:dyDescent="0.2">
      <c r="A129" s="3"/>
      <c r="B129" s="2"/>
      <c r="C129" s="2"/>
      <c r="D129" s="2"/>
    </row>
    <row r="130" spans="1:4" ht="15" x14ac:dyDescent="0.2">
      <c r="A130" s="3"/>
      <c r="B130" s="2"/>
      <c r="C130" s="2"/>
      <c r="D130" s="2"/>
    </row>
    <row r="131" spans="1:4" ht="15" x14ac:dyDescent="0.2">
      <c r="A131" s="3"/>
      <c r="B131" s="2"/>
      <c r="C131" s="2"/>
      <c r="D131" s="2"/>
    </row>
    <row r="132" spans="1:4" ht="15" x14ac:dyDescent="0.2">
      <c r="A132" s="3"/>
      <c r="B132" s="2"/>
      <c r="C132" s="2"/>
      <c r="D132" s="2"/>
    </row>
    <row r="133" spans="1:4" ht="15" x14ac:dyDescent="0.2">
      <c r="A133" s="3"/>
      <c r="B133" s="2"/>
      <c r="C133" s="2"/>
      <c r="D133" s="2"/>
    </row>
    <row r="134" spans="1:4" ht="15" x14ac:dyDescent="0.2">
      <c r="A134" s="3"/>
      <c r="B134" s="2"/>
      <c r="C134" s="2"/>
      <c r="D134" s="2"/>
    </row>
    <row r="135" spans="1:4" ht="15" x14ac:dyDescent="0.2">
      <c r="A135" s="3"/>
      <c r="B135" s="2"/>
      <c r="C135" s="2"/>
      <c r="D135" s="2"/>
    </row>
    <row r="136" spans="1:4" ht="15" x14ac:dyDescent="0.2">
      <c r="A136" s="3"/>
      <c r="B136" s="2"/>
      <c r="C136" s="2"/>
      <c r="D136" s="2"/>
    </row>
    <row r="137" spans="1:4" ht="15" x14ac:dyDescent="0.2">
      <c r="A137" s="3"/>
      <c r="B137" s="2"/>
      <c r="C137" s="2"/>
      <c r="D137" s="2"/>
    </row>
    <row r="138" spans="1:4" ht="15" x14ac:dyDescent="0.2">
      <c r="A138" s="3"/>
      <c r="B138" s="2"/>
      <c r="C138" s="2"/>
      <c r="D138" s="2"/>
    </row>
    <row r="139" spans="1:4" ht="15" x14ac:dyDescent="0.2">
      <c r="A139" s="3"/>
      <c r="B139" s="2"/>
      <c r="C139" s="2"/>
      <c r="D139" s="2"/>
    </row>
    <row r="140" spans="1:4" ht="15" x14ac:dyDescent="0.2">
      <c r="A140" s="3"/>
      <c r="B140" s="2"/>
      <c r="C140" s="2"/>
      <c r="D140" s="2"/>
    </row>
    <row r="141" spans="1:4" ht="15" x14ac:dyDescent="0.2">
      <c r="A141" s="3"/>
      <c r="B141" s="2"/>
      <c r="C141" s="2"/>
      <c r="D141" s="2"/>
    </row>
    <row r="142" spans="1:4" ht="15" x14ac:dyDescent="0.2">
      <c r="A142" s="3"/>
      <c r="B142" s="2"/>
      <c r="C142" s="2"/>
      <c r="D142" s="2"/>
    </row>
    <row r="143" spans="1:4" ht="15" x14ac:dyDescent="0.2">
      <c r="A143" s="3"/>
      <c r="B143" s="2"/>
      <c r="C143" s="2"/>
      <c r="D143" s="2"/>
    </row>
    <row r="144" spans="1:4" ht="15" x14ac:dyDescent="0.2">
      <c r="A144" s="3"/>
      <c r="B144" s="2"/>
      <c r="C144" s="2"/>
      <c r="D144" s="2"/>
    </row>
    <row r="145" spans="1:4" ht="15" x14ac:dyDescent="0.2">
      <c r="A145" s="3"/>
      <c r="B145" s="2"/>
      <c r="C145" s="2"/>
      <c r="D145" s="2"/>
    </row>
    <row r="146" spans="1:4" ht="15" x14ac:dyDescent="0.2">
      <c r="A146" s="3"/>
      <c r="B146" s="2"/>
      <c r="C146" s="2"/>
      <c r="D146" s="2"/>
    </row>
    <row r="147" spans="1:4" ht="15" x14ac:dyDescent="0.2">
      <c r="A147" s="3"/>
      <c r="B147" s="2"/>
      <c r="C147" s="2"/>
      <c r="D147" s="2"/>
    </row>
    <row r="148" spans="1:4" ht="15" x14ac:dyDescent="0.2">
      <c r="A148" s="3"/>
      <c r="B148" s="2"/>
      <c r="C148" s="2"/>
      <c r="D148" s="2"/>
    </row>
    <row r="149" spans="1:4" ht="15" x14ac:dyDescent="0.2">
      <c r="A149" s="3"/>
      <c r="B149" s="2"/>
      <c r="C149" s="2"/>
      <c r="D149" s="2"/>
    </row>
    <row r="150" spans="1:4" ht="15" x14ac:dyDescent="0.2">
      <c r="A150" s="3"/>
      <c r="B150" s="2"/>
      <c r="C150" s="2"/>
      <c r="D150" s="2"/>
    </row>
    <row r="151" spans="1:4" ht="15" x14ac:dyDescent="0.2">
      <c r="A151" s="3"/>
      <c r="B151" s="2"/>
      <c r="C151" s="2"/>
      <c r="D151" s="2"/>
    </row>
    <row r="152" spans="1:4" ht="15" x14ac:dyDescent="0.2">
      <c r="A152" s="3"/>
      <c r="B152" s="2"/>
      <c r="C152" s="2"/>
      <c r="D152" s="2"/>
    </row>
    <row r="153" spans="1:4" ht="15" x14ac:dyDescent="0.2">
      <c r="A153" s="3"/>
      <c r="B153" s="2"/>
      <c r="C153" s="2"/>
      <c r="D153" s="2"/>
    </row>
    <row r="154" spans="1:4" ht="15" x14ac:dyDescent="0.2">
      <c r="A154" s="3"/>
      <c r="B154" s="2"/>
      <c r="C154" s="2"/>
      <c r="D154" s="2"/>
    </row>
    <row r="155" spans="1:4" ht="15" x14ac:dyDescent="0.2">
      <c r="A155" s="3"/>
      <c r="B155" s="2"/>
      <c r="C155" s="2"/>
      <c r="D155" s="2"/>
    </row>
    <row r="156" spans="1:4" ht="15" x14ac:dyDescent="0.2">
      <c r="A156" s="3"/>
      <c r="B156" s="2"/>
      <c r="C156" s="2"/>
      <c r="D156" s="2"/>
    </row>
    <row r="157" spans="1:4" ht="15" x14ac:dyDescent="0.2">
      <c r="A157" s="3"/>
      <c r="B157" s="2"/>
      <c r="C157" s="2"/>
      <c r="D157" s="2"/>
    </row>
    <row r="158" spans="1:4" ht="15" x14ac:dyDescent="0.2">
      <c r="A158" s="3"/>
      <c r="B158" s="2"/>
      <c r="C158" s="2"/>
      <c r="D158" s="2"/>
    </row>
    <row r="159" spans="1:4" ht="15" x14ac:dyDescent="0.2">
      <c r="A159" s="3"/>
      <c r="B159" s="2"/>
      <c r="C159" s="2"/>
      <c r="D159" s="2"/>
    </row>
    <row r="160" spans="1:4" ht="15" x14ac:dyDescent="0.2">
      <c r="A160" s="3"/>
      <c r="B160" s="2"/>
      <c r="C160" s="2"/>
      <c r="D160" s="2"/>
    </row>
    <row r="161" spans="1:4" ht="15" x14ac:dyDescent="0.2">
      <c r="A161" s="3"/>
      <c r="B161" s="2"/>
      <c r="C161" s="2"/>
      <c r="D161" s="2"/>
    </row>
    <row r="162" spans="1:4" ht="15" x14ac:dyDescent="0.2">
      <c r="A162" s="3"/>
      <c r="B162" s="2"/>
      <c r="C162" s="2"/>
      <c r="D162" s="2"/>
    </row>
    <row r="163" spans="1:4" ht="15" x14ac:dyDescent="0.2">
      <c r="A163" s="3"/>
      <c r="B163" s="2"/>
      <c r="C163" s="2"/>
      <c r="D163" s="2"/>
    </row>
    <row r="164" spans="1:4" ht="15" x14ac:dyDescent="0.2">
      <c r="A164" s="3"/>
      <c r="B164" s="2"/>
      <c r="C164" s="2"/>
      <c r="D164" s="2"/>
    </row>
    <row r="165" spans="1:4" ht="15" x14ac:dyDescent="0.2">
      <c r="A165" s="3"/>
      <c r="B165" s="2"/>
      <c r="C165" s="2"/>
      <c r="D165" s="2"/>
    </row>
    <row r="166" spans="1:4" ht="15" x14ac:dyDescent="0.2">
      <c r="A166" s="3"/>
      <c r="B166" s="2"/>
      <c r="C166" s="2"/>
      <c r="D166" s="2"/>
    </row>
    <row r="167" spans="1:4" ht="15" x14ac:dyDescent="0.2">
      <c r="A167" s="3"/>
      <c r="B167" s="2"/>
      <c r="C167" s="2"/>
      <c r="D167" s="2"/>
    </row>
    <row r="168" spans="1:4" ht="15" x14ac:dyDescent="0.2">
      <c r="A168" s="3"/>
      <c r="B168" s="2"/>
      <c r="C168" s="2"/>
      <c r="D168" s="2"/>
    </row>
    <row r="169" spans="1:4" ht="15" x14ac:dyDescent="0.2">
      <c r="A169" s="3"/>
      <c r="B169" s="2"/>
      <c r="C169" s="2"/>
      <c r="D169" s="2"/>
    </row>
    <row r="170" spans="1:4" ht="15" x14ac:dyDescent="0.2">
      <c r="A170" s="3"/>
      <c r="B170" s="2"/>
      <c r="C170" s="2"/>
      <c r="D170" s="2"/>
    </row>
    <row r="171" spans="1:4" ht="15" x14ac:dyDescent="0.2">
      <c r="A171" s="3"/>
      <c r="B171" s="2"/>
      <c r="C171" s="2"/>
      <c r="D171" s="2"/>
    </row>
    <row r="172" spans="1:4" ht="15" x14ac:dyDescent="0.2">
      <c r="A172" s="3"/>
      <c r="B172" s="2"/>
      <c r="C172" s="2"/>
      <c r="D172" s="2"/>
    </row>
    <row r="173" spans="1:4" ht="15" x14ac:dyDescent="0.2">
      <c r="A173" s="3"/>
      <c r="B173" s="2"/>
      <c r="C173" s="2"/>
      <c r="D173" s="2"/>
    </row>
    <row r="174" spans="1:4" ht="15" x14ac:dyDescent="0.2">
      <c r="A174" s="3"/>
      <c r="B174" s="2"/>
      <c r="C174" s="2"/>
      <c r="D174" s="2"/>
    </row>
    <row r="175" spans="1:4" ht="15" x14ac:dyDescent="0.2">
      <c r="A175" s="3"/>
      <c r="B175" s="2"/>
      <c r="C175" s="2"/>
      <c r="D175" s="2"/>
    </row>
    <row r="176" spans="1:4" ht="15" x14ac:dyDescent="0.2">
      <c r="A176" s="3"/>
      <c r="B176" s="2"/>
      <c r="C176" s="2"/>
      <c r="D176" s="2"/>
    </row>
    <row r="177" spans="1:4" ht="15" x14ac:dyDescent="0.2">
      <c r="A177" s="3"/>
      <c r="B177" s="2"/>
      <c r="C177" s="2"/>
      <c r="D177" s="2"/>
    </row>
    <row r="178" spans="1:4" ht="15" x14ac:dyDescent="0.2">
      <c r="A178" s="3"/>
      <c r="B178" s="2"/>
      <c r="C178" s="2"/>
      <c r="D178" s="2"/>
    </row>
    <row r="179" spans="1:4" ht="15" x14ac:dyDescent="0.2">
      <c r="A179" s="3"/>
      <c r="B179" s="2"/>
      <c r="C179" s="2"/>
      <c r="D179" s="2"/>
    </row>
    <row r="180" spans="1:4" ht="15" x14ac:dyDescent="0.2">
      <c r="A180" s="3"/>
      <c r="B180" s="2"/>
      <c r="C180" s="2"/>
      <c r="D180" s="2"/>
    </row>
    <row r="181" spans="1:4" ht="15" x14ac:dyDescent="0.2">
      <c r="A181" s="3"/>
      <c r="B181" s="2"/>
      <c r="C181" s="2"/>
      <c r="D181" s="2"/>
    </row>
    <row r="182" spans="1:4" ht="15" x14ac:dyDescent="0.2">
      <c r="A182" s="3"/>
      <c r="B182" s="2"/>
      <c r="C182" s="2"/>
      <c r="D182" s="2"/>
    </row>
    <row r="183" spans="1:4" ht="15" x14ac:dyDescent="0.2">
      <c r="A183" s="3"/>
      <c r="B183" s="2"/>
      <c r="C183" s="2"/>
      <c r="D183" s="2"/>
    </row>
    <row r="184" spans="1:4" ht="15" x14ac:dyDescent="0.2">
      <c r="A184" s="3"/>
      <c r="B184" s="2"/>
      <c r="C184" s="2"/>
      <c r="D184" s="2"/>
    </row>
    <row r="185" spans="1:4" ht="15" x14ac:dyDescent="0.2">
      <c r="A185" s="3"/>
      <c r="B185" s="2"/>
      <c r="C185" s="2"/>
      <c r="D185" s="2"/>
    </row>
    <row r="186" spans="1:4" ht="15" x14ac:dyDescent="0.2">
      <c r="A186" s="3"/>
      <c r="C186" s="2"/>
      <c r="D186" s="2"/>
    </row>
    <row r="187" spans="1:4" ht="15" x14ac:dyDescent="0.2">
      <c r="A187" s="3"/>
      <c r="C187" s="2"/>
      <c r="D187" s="2"/>
    </row>
    <row r="188" spans="1:4" ht="15" x14ac:dyDescent="0.2">
      <c r="A188" s="3"/>
      <c r="C188" s="2"/>
      <c r="D188" s="2"/>
    </row>
    <row r="189" spans="1:4" ht="15" x14ac:dyDescent="0.2">
      <c r="A189" s="3"/>
      <c r="C189" s="2"/>
      <c r="D189" s="2"/>
    </row>
    <row r="190" spans="1:4" ht="15" x14ac:dyDescent="0.2">
      <c r="A190" s="3"/>
      <c r="C190" s="2"/>
      <c r="D190" s="2"/>
    </row>
    <row r="191" spans="1:4" ht="15" x14ac:dyDescent="0.2">
      <c r="A191" s="3"/>
      <c r="C191" s="2"/>
      <c r="D191" s="2"/>
    </row>
    <row r="192" spans="1:4" ht="15" x14ac:dyDescent="0.2">
      <c r="A192" s="3"/>
      <c r="C192" s="2"/>
      <c r="D192" s="2"/>
    </row>
    <row r="193" spans="1:4" ht="15" x14ac:dyDescent="0.2">
      <c r="A193" s="3"/>
      <c r="C193" s="2"/>
      <c r="D193" s="2"/>
    </row>
    <row r="194" spans="1:4" ht="15" x14ac:dyDescent="0.2">
      <c r="A194" s="3"/>
      <c r="C194" s="2"/>
      <c r="D194" s="2"/>
    </row>
    <row r="195" spans="1:4" ht="15" x14ac:dyDescent="0.2">
      <c r="A195" s="3"/>
      <c r="C195" s="2"/>
      <c r="D195" s="2"/>
    </row>
    <row r="196" spans="1:4" ht="15" x14ac:dyDescent="0.2">
      <c r="A196" s="3"/>
      <c r="C196" s="2"/>
      <c r="D196" s="2"/>
    </row>
    <row r="197" spans="1:4" ht="15" x14ac:dyDescent="0.2">
      <c r="A197" s="3"/>
      <c r="C197" s="2"/>
      <c r="D197" s="2"/>
    </row>
    <row r="198" spans="1:4" ht="15" x14ac:dyDescent="0.2">
      <c r="A198" s="3"/>
      <c r="C198" s="2"/>
      <c r="D198" s="2"/>
    </row>
    <row r="199" spans="1:4" ht="15" x14ac:dyDescent="0.2">
      <c r="A199" s="3"/>
      <c r="C199" s="2"/>
      <c r="D199" s="2"/>
    </row>
    <row r="200" spans="1:4" ht="15" x14ac:dyDescent="0.2">
      <c r="A200" s="3"/>
      <c r="C200" s="2"/>
      <c r="D200" s="2"/>
    </row>
    <row r="201" spans="1:4" ht="15" x14ac:dyDescent="0.2">
      <c r="A201" s="3"/>
    </row>
  </sheetData>
  <mergeCells count="43">
    <mergeCell ref="A2:D2"/>
    <mergeCell ref="A1:D1"/>
    <mergeCell ref="A21:C21"/>
    <mergeCell ref="A20:D20"/>
    <mergeCell ref="A19:D19"/>
    <mergeCell ref="C22:D22"/>
    <mergeCell ref="A25:C25"/>
    <mergeCell ref="C31:D31"/>
    <mergeCell ref="C32:D32"/>
    <mergeCell ref="A26:D26"/>
    <mergeCell ref="A27:D27"/>
    <mergeCell ref="C30:D30"/>
    <mergeCell ref="C33:D33"/>
    <mergeCell ref="A35:D35"/>
    <mergeCell ref="A42:C42"/>
    <mergeCell ref="A44:C44"/>
    <mergeCell ref="A36:B36"/>
    <mergeCell ref="A37:B37"/>
    <mergeCell ref="A38:B38"/>
    <mergeCell ref="A39:D39"/>
    <mergeCell ref="A49:D49"/>
    <mergeCell ref="A66:D66"/>
    <mergeCell ref="A43:D43"/>
    <mergeCell ref="A45:D45"/>
    <mergeCell ref="B46:D46"/>
    <mergeCell ref="A40:B40"/>
    <mergeCell ref="A41:D41"/>
    <mergeCell ref="C64:D64"/>
    <mergeCell ref="C57:D57"/>
    <mergeCell ref="C55:D55"/>
    <mergeCell ref="C62:D62"/>
    <mergeCell ref="C52:D52"/>
    <mergeCell ref="C54:D54"/>
    <mergeCell ref="C56:D56"/>
    <mergeCell ref="C60:D60"/>
    <mergeCell ref="C76:D76"/>
    <mergeCell ref="C77:D77"/>
    <mergeCell ref="C67:D67"/>
    <mergeCell ref="C69:D69"/>
    <mergeCell ref="C70:D70"/>
    <mergeCell ref="C72:D72"/>
    <mergeCell ref="A68:D68"/>
    <mergeCell ref="C65:D65"/>
  </mergeCells>
  <phoneticPr fontId="0" type="noConversion"/>
  <printOptions gridLines="1"/>
  <pageMargins left="0.23622047244094491" right="0.27559055118110237" top="0.35433070866141736" bottom="0.31496062992125984" header="0.23622047244094491" footer="0.31496062992125984"/>
  <pageSetup paperSize="9" fitToHeight="0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S327"/>
  <sheetViews>
    <sheetView topLeftCell="A3" zoomScale="115" workbookViewId="0">
      <pane ySplit="540" topLeftCell="A3" activePane="bottomLeft"/>
      <selection activeCell="D3" sqref="D3"/>
      <selection pane="bottomLeft" activeCell="G237" sqref="G237"/>
    </sheetView>
  </sheetViews>
  <sheetFormatPr baseColWidth="10" defaultColWidth="11.42578125" defaultRowHeight="12.75" x14ac:dyDescent="0.2"/>
  <cols>
    <col min="1" max="1" width="4.42578125" style="10" customWidth="1"/>
    <col min="2" max="2" width="3.85546875" style="10" hidden="1" customWidth="1"/>
    <col min="3" max="3" width="5.7109375" style="10" hidden="1" customWidth="1"/>
    <col min="4" max="4" width="33.5703125" style="10" customWidth="1"/>
    <col min="5" max="5" width="9.7109375" style="34" customWidth="1"/>
    <col min="6" max="7" width="10.140625" style="38" customWidth="1"/>
    <col min="8" max="8" width="31.140625" style="15" hidden="1" customWidth="1"/>
    <col min="9" max="9" width="4.7109375" style="10" customWidth="1"/>
    <col min="10" max="10" width="21.140625" customWidth="1"/>
    <col min="11" max="11" width="15.7109375" customWidth="1"/>
    <col min="12" max="12" width="18.5703125" customWidth="1"/>
  </cols>
  <sheetData>
    <row r="1" spans="1:11" hidden="1" x14ac:dyDescent="0.2">
      <c r="A1" s="15"/>
      <c r="B1" s="15"/>
      <c r="C1" s="15"/>
      <c r="D1" s="15" t="s">
        <v>77</v>
      </c>
      <c r="E1" s="115" t="s">
        <v>78</v>
      </c>
      <c r="F1" s="63" t="s">
        <v>79</v>
      </c>
      <c r="G1" s="63" t="s">
        <v>80</v>
      </c>
      <c r="H1" s="15" t="s">
        <v>81</v>
      </c>
      <c r="I1" s="15"/>
    </row>
    <row r="2" spans="1:11" ht="13.5" hidden="1" customHeight="1" x14ac:dyDescent="0.2">
      <c r="A2" s="15"/>
      <c r="B2" s="15"/>
      <c r="C2" s="15"/>
      <c r="D2" s="15"/>
      <c r="E2" s="109"/>
      <c r="F2" s="63"/>
      <c r="G2" s="63"/>
      <c r="H2" s="16"/>
      <c r="I2" s="15"/>
    </row>
    <row r="3" spans="1:11" ht="10.5" customHeight="1" x14ac:dyDescent="0.2">
      <c r="A3" s="15" t="s">
        <v>82</v>
      </c>
      <c r="B3" s="15"/>
      <c r="C3" s="15"/>
      <c r="D3" s="15" t="s">
        <v>83</v>
      </c>
      <c r="E3" s="115" t="s">
        <v>84</v>
      </c>
      <c r="F3" s="63" t="s">
        <v>79</v>
      </c>
      <c r="G3" s="63" t="s">
        <v>74</v>
      </c>
      <c r="I3" s="15"/>
    </row>
    <row r="4" spans="1:11" ht="10.5" customHeight="1" x14ac:dyDescent="0.2">
      <c r="A4" s="15"/>
      <c r="B4" s="15"/>
      <c r="C4" s="15"/>
      <c r="D4" s="16" t="s">
        <v>85</v>
      </c>
      <c r="E4" s="115"/>
      <c r="F4" s="63"/>
      <c r="G4" s="63"/>
      <c r="I4" s="15"/>
    </row>
    <row r="5" spans="1:11" ht="12" customHeight="1" x14ac:dyDescent="0.2">
      <c r="A5" s="15"/>
      <c r="B5" s="15"/>
      <c r="C5" s="15"/>
      <c r="D5" s="11" t="s">
        <v>86</v>
      </c>
      <c r="E5" s="36" t="s">
        <v>87</v>
      </c>
      <c r="F5" s="116"/>
      <c r="G5" s="63"/>
      <c r="H5" s="89">
        <v>0</v>
      </c>
      <c r="I5" s="15"/>
      <c r="J5" s="14"/>
    </row>
    <row r="6" spans="1:11" ht="13.5" customHeight="1" x14ac:dyDescent="0.2">
      <c r="A6" s="11">
        <v>32</v>
      </c>
      <c r="B6" s="11"/>
      <c r="C6" s="11"/>
      <c r="D6" s="11" t="s">
        <v>84</v>
      </c>
      <c r="E6" s="36" t="s">
        <v>88</v>
      </c>
      <c r="F6" s="63"/>
      <c r="G6" s="63"/>
      <c r="H6" s="11"/>
      <c r="I6" s="15"/>
      <c r="J6" s="117" t="s">
        <v>89</v>
      </c>
    </row>
    <row r="7" spans="1:11" ht="15.75" customHeight="1" x14ac:dyDescent="0.2">
      <c r="A7" s="15">
        <v>3210</v>
      </c>
      <c r="B7" s="15">
        <v>321</v>
      </c>
      <c r="C7" s="15"/>
      <c r="D7" s="15" t="s">
        <v>90</v>
      </c>
      <c r="E7" s="50"/>
      <c r="F7" s="50"/>
      <c r="G7" s="63">
        <f t="shared" ref="G7:G16" si="0">+E7+F7</f>
        <v>0</v>
      </c>
      <c r="H7" s="15" t="s">
        <v>91</v>
      </c>
      <c r="I7" s="15"/>
      <c r="J7" s="117"/>
    </row>
    <row r="8" spans="1:11" ht="15" customHeight="1" x14ac:dyDescent="0.2">
      <c r="A8" s="15">
        <v>3220</v>
      </c>
      <c r="B8" s="15">
        <v>322</v>
      </c>
      <c r="C8" s="15"/>
      <c r="D8" s="15" t="s">
        <v>92</v>
      </c>
      <c r="E8" s="50"/>
      <c r="F8" s="50"/>
      <c r="G8" s="63">
        <f>+E8+F8</f>
        <v>0</v>
      </c>
      <c r="H8" s="15" t="s">
        <v>93</v>
      </c>
      <c r="I8" s="15"/>
      <c r="J8" s="117" t="s">
        <v>94</v>
      </c>
    </row>
    <row r="9" spans="1:11" ht="15.75" customHeight="1" x14ac:dyDescent="0.2">
      <c r="A9" s="15">
        <v>3230</v>
      </c>
      <c r="B9" s="15">
        <v>323</v>
      </c>
      <c r="C9" s="15"/>
      <c r="D9" s="15" t="s">
        <v>95</v>
      </c>
      <c r="E9" s="50"/>
      <c r="F9" s="50"/>
      <c r="G9" s="63">
        <f t="shared" si="0"/>
        <v>0</v>
      </c>
      <c r="H9" s="15" t="s">
        <v>96</v>
      </c>
      <c r="I9" s="15"/>
      <c r="J9" s="118" t="s">
        <v>97</v>
      </c>
    </row>
    <row r="10" spans="1:11" s="27" customFormat="1" ht="15.75" customHeight="1" x14ac:dyDescent="0.2">
      <c r="A10" s="15">
        <v>3231</v>
      </c>
      <c r="B10" s="15"/>
      <c r="C10" s="15">
        <v>3231</v>
      </c>
      <c r="D10" s="15" t="s">
        <v>98</v>
      </c>
      <c r="E10" s="50"/>
      <c r="F10" s="50"/>
      <c r="G10" s="63">
        <f t="shared" si="0"/>
        <v>0</v>
      </c>
      <c r="H10" s="15" t="s">
        <v>99</v>
      </c>
      <c r="I10" s="14"/>
      <c r="J10" s="117"/>
      <c r="K10" s="58"/>
    </row>
    <row r="11" spans="1:11" ht="15.75" customHeight="1" x14ac:dyDescent="0.2">
      <c r="A11" s="15">
        <v>3232</v>
      </c>
      <c r="B11" s="15"/>
      <c r="C11" s="15">
        <v>3232</v>
      </c>
      <c r="D11" s="15" t="s">
        <v>100</v>
      </c>
      <c r="E11" s="50"/>
      <c r="F11" s="50"/>
      <c r="G11" s="63">
        <f t="shared" si="0"/>
        <v>0</v>
      </c>
      <c r="H11" s="15" t="s">
        <v>101</v>
      </c>
      <c r="I11" s="15"/>
      <c r="J11" s="117" t="s">
        <v>102</v>
      </c>
    </row>
    <row r="12" spans="1:11" ht="15.75" customHeight="1" x14ac:dyDescent="0.2">
      <c r="A12" s="15">
        <v>3240</v>
      </c>
      <c r="B12" s="15">
        <v>324</v>
      </c>
      <c r="C12" s="15"/>
      <c r="D12" s="15" t="s">
        <v>103</v>
      </c>
      <c r="E12" s="50"/>
      <c r="F12" s="50"/>
      <c r="G12" s="63">
        <f t="shared" si="0"/>
        <v>0</v>
      </c>
      <c r="H12" s="15" t="s">
        <v>93</v>
      </c>
      <c r="I12" s="15"/>
      <c r="J12" s="117" t="s">
        <v>104</v>
      </c>
    </row>
    <row r="13" spans="1:11" ht="15.75" customHeight="1" x14ac:dyDescent="0.2">
      <c r="A13" s="15">
        <v>3245</v>
      </c>
      <c r="B13" s="15">
        <v>325</v>
      </c>
      <c r="C13" s="15"/>
      <c r="D13" s="15" t="s">
        <v>105</v>
      </c>
      <c r="E13" s="50"/>
      <c r="F13" s="50"/>
      <c r="G13" s="63">
        <f t="shared" si="0"/>
        <v>0</v>
      </c>
      <c r="H13" s="15" t="s">
        <v>93</v>
      </c>
      <c r="I13" s="15"/>
      <c r="J13" s="117" t="s">
        <v>106</v>
      </c>
    </row>
    <row r="14" spans="1:11" ht="15.75" customHeight="1" x14ac:dyDescent="0.2">
      <c r="A14" s="15">
        <v>3250</v>
      </c>
      <c r="B14" s="15">
        <v>328</v>
      </c>
      <c r="C14" s="15"/>
      <c r="D14" s="15" t="s">
        <v>107</v>
      </c>
      <c r="E14" s="50"/>
      <c r="F14" s="50"/>
      <c r="G14" s="63">
        <f t="shared" si="0"/>
        <v>0</v>
      </c>
      <c r="H14" s="15" t="s">
        <v>93</v>
      </c>
      <c r="I14" s="21"/>
      <c r="J14" s="117" t="s">
        <v>108</v>
      </c>
    </row>
    <row r="15" spans="1:11" ht="15.75" customHeight="1" x14ac:dyDescent="0.2">
      <c r="A15" s="15">
        <v>3290</v>
      </c>
      <c r="B15" s="15">
        <v>329</v>
      </c>
      <c r="C15" s="15"/>
      <c r="D15" s="15" t="s">
        <v>109</v>
      </c>
      <c r="E15" s="50"/>
      <c r="F15" s="50"/>
      <c r="G15" s="63">
        <f t="shared" si="0"/>
        <v>0</v>
      </c>
      <c r="H15" s="15" t="s">
        <v>93</v>
      </c>
      <c r="I15" s="15"/>
      <c r="J15" s="117"/>
    </row>
    <row r="16" spans="1:11" ht="15.75" customHeight="1" x14ac:dyDescent="0.2">
      <c r="A16" s="15">
        <v>3291</v>
      </c>
      <c r="B16" s="15"/>
      <c r="C16" s="15"/>
      <c r="D16" s="63" t="s">
        <v>110</v>
      </c>
      <c r="E16" s="50"/>
      <c r="F16" s="50"/>
      <c r="G16" s="63">
        <f t="shared" si="0"/>
        <v>0</v>
      </c>
      <c r="H16" s="15" t="s">
        <v>111</v>
      </c>
      <c r="I16" s="15"/>
      <c r="J16" s="117"/>
    </row>
    <row r="17" spans="1:18" ht="15.75" customHeight="1" x14ac:dyDescent="0.2">
      <c r="A17" s="11">
        <v>33</v>
      </c>
      <c r="B17" s="11"/>
      <c r="C17" s="11"/>
      <c r="D17" s="11" t="s">
        <v>112</v>
      </c>
      <c r="E17" s="51"/>
      <c r="F17" s="51"/>
      <c r="G17" s="63">
        <f t="shared" ref="G17:G55" si="1">+E17+F17</f>
        <v>0</v>
      </c>
      <c r="H17" s="15" t="s">
        <v>113</v>
      </c>
      <c r="I17" s="15"/>
      <c r="J17" s="117"/>
    </row>
    <row r="18" spans="1:18" ht="15.75" customHeight="1" x14ac:dyDescent="0.2">
      <c r="A18" s="15">
        <v>3310</v>
      </c>
      <c r="B18" s="15">
        <v>331</v>
      </c>
      <c r="C18" s="15"/>
      <c r="D18" s="15" t="s">
        <v>114</v>
      </c>
      <c r="E18" s="50"/>
      <c r="F18" s="50"/>
      <c r="G18" s="63">
        <f t="shared" si="1"/>
        <v>0</v>
      </c>
      <c r="H18" s="11" t="s">
        <v>115</v>
      </c>
      <c r="I18" s="11"/>
      <c r="J18" s="117" t="s">
        <v>116</v>
      </c>
    </row>
    <row r="19" spans="1:18" ht="15.75" customHeight="1" x14ac:dyDescent="0.2">
      <c r="A19" s="15">
        <v>3320</v>
      </c>
      <c r="B19" s="15">
        <v>332</v>
      </c>
      <c r="C19" s="15"/>
      <c r="D19" s="15" t="s">
        <v>117</v>
      </c>
      <c r="E19" s="50"/>
      <c r="F19" s="50"/>
      <c r="G19" s="63">
        <f t="shared" si="1"/>
        <v>0</v>
      </c>
      <c r="H19" s="11" t="s">
        <v>115</v>
      </c>
      <c r="I19" s="11"/>
      <c r="J19" s="117"/>
    </row>
    <row r="20" spans="1:18" ht="15.75" customHeight="1" x14ac:dyDescent="0.2">
      <c r="A20" s="15">
        <v>3330</v>
      </c>
      <c r="B20" s="15">
        <v>333</v>
      </c>
      <c r="C20" s="15">
        <v>3330</v>
      </c>
      <c r="D20" s="15" t="s">
        <v>118</v>
      </c>
      <c r="E20" s="50"/>
      <c r="F20" s="50"/>
      <c r="G20" s="63">
        <f t="shared" si="1"/>
        <v>0</v>
      </c>
      <c r="H20" s="15" t="s">
        <v>115</v>
      </c>
      <c r="I20" s="15"/>
      <c r="J20" s="117"/>
    </row>
    <row r="21" spans="1:18" ht="15.75" hidden="1" customHeight="1" x14ac:dyDescent="0.2">
      <c r="A21" s="12"/>
      <c r="B21" s="12"/>
      <c r="C21" s="12">
        <v>3331</v>
      </c>
      <c r="D21" s="12"/>
      <c r="E21" s="50"/>
      <c r="F21" s="50"/>
      <c r="G21" s="63">
        <f t="shared" si="1"/>
        <v>0</v>
      </c>
      <c r="H21" s="15" t="s">
        <v>113</v>
      </c>
      <c r="I21" s="15"/>
      <c r="J21" s="117"/>
      <c r="K21" s="13"/>
      <c r="L21" s="13"/>
      <c r="M21" s="13"/>
      <c r="P21" s="13"/>
      <c r="Q21" s="13"/>
      <c r="R21" s="13"/>
    </row>
    <row r="22" spans="1:18" s="20" customFormat="1" ht="15.75" hidden="1" customHeight="1" x14ac:dyDescent="0.2">
      <c r="A22" s="12"/>
      <c r="B22" s="12"/>
      <c r="C22" s="12">
        <v>3332</v>
      </c>
      <c r="D22" s="12"/>
      <c r="E22" s="50"/>
      <c r="F22" s="50"/>
      <c r="G22" s="63">
        <f t="shared" si="1"/>
        <v>0</v>
      </c>
      <c r="H22" s="15" t="s">
        <v>113</v>
      </c>
      <c r="I22" s="15"/>
      <c r="J22" s="117"/>
      <c r="K22" s="13"/>
      <c r="L22" s="13"/>
      <c r="M22" s="13"/>
      <c r="N22" s="13"/>
      <c r="O22" s="13"/>
      <c r="P22" s="13"/>
      <c r="Q22" s="13"/>
      <c r="R22" s="13"/>
    </row>
    <row r="23" spans="1:18" s="20" customFormat="1" ht="15.75" customHeight="1" x14ac:dyDescent="0.2">
      <c r="A23" s="15">
        <v>3390</v>
      </c>
      <c r="B23" s="15">
        <v>334</v>
      </c>
      <c r="C23" s="15">
        <v>3340</v>
      </c>
      <c r="D23" s="15" t="s">
        <v>119</v>
      </c>
      <c r="E23" s="50"/>
      <c r="F23" s="50"/>
      <c r="G23" s="63">
        <f t="shared" si="1"/>
        <v>0</v>
      </c>
      <c r="H23" s="15" t="s">
        <v>115</v>
      </c>
      <c r="I23" s="15"/>
      <c r="J23" s="117"/>
      <c r="K23"/>
      <c r="L23"/>
      <c r="M23"/>
      <c r="N23" s="13"/>
      <c r="O23" s="13"/>
      <c r="P23"/>
      <c r="Q23"/>
      <c r="R23"/>
    </row>
    <row r="24" spans="1:18" ht="15.75" customHeight="1" x14ac:dyDescent="0.2">
      <c r="A24" s="11">
        <v>34</v>
      </c>
      <c r="B24" s="11"/>
      <c r="C24" s="11"/>
      <c r="D24" s="11" t="s">
        <v>120</v>
      </c>
      <c r="E24" s="51"/>
      <c r="F24" s="51"/>
      <c r="G24" s="63">
        <f t="shared" si="1"/>
        <v>0</v>
      </c>
      <c r="I24" s="15"/>
      <c r="J24" s="117"/>
      <c r="K24" s="13"/>
      <c r="L24" s="13"/>
      <c r="M24" s="13"/>
      <c r="P24" s="13"/>
      <c r="Q24" s="13"/>
      <c r="R24" s="13"/>
    </row>
    <row r="25" spans="1:18" s="20" customFormat="1" ht="15.75" customHeight="1" x14ac:dyDescent="0.2">
      <c r="A25" s="15">
        <v>3410</v>
      </c>
      <c r="B25" s="15">
        <v>341</v>
      </c>
      <c r="C25" s="15">
        <v>3410</v>
      </c>
      <c r="D25" s="15" t="s">
        <v>121</v>
      </c>
      <c r="E25" s="50"/>
      <c r="F25" s="50"/>
      <c r="G25" s="63">
        <f t="shared" si="1"/>
        <v>0</v>
      </c>
      <c r="H25" s="15" t="s">
        <v>122</v>
      </c>
      <c r="I25" s="19"/>
      <c r="J25" s="117"/>
      <c r="K25"/>
      <c r="L25"/>
      <c r="M25"/>
      <c r="N25" s="13"/>
      <c r="O25" s="13"/>
      <c r="P25"/>
      <c r="Q25"/>
      <c r="R25"/>
    </row>
    <row r="26" spans="1:18" s="20" customFormat="1" ht="15.75" customHeight="1" x14ac:dyDescent="0.2">
      <c r="A26" s="15">
        <v>3411</v>
      </c>
      <c r="B26" s="15"/>
      <c r="C26" s="15">
        <v>3411</v>
      </c>
      <c r="D26" s="15" t="s">
        <v>123</v>
      </c>
      <c r="E26" s="50"/>
      <c r="F26" s="50"/>
      <c r="G26" s="63">
        <f t="shared" si="1"/>
        <v>0</v>
      </c>
      <c r="H26" s="15" t="s">
        <v>122</v>
      </c>
      <c r="I26" s="13"/>
      <c r="J26" s="117" t="s">
        <v>124</v>
      </c>
      <c r="K26" s="13"/>
      <c r="L26"/>
      <c r="M26"/>
      <c r="N26" s="13"/>
      <c r="O26" s="13"/>
      <c r="P26"/>
      <c r="Q26"/>
      <c r="R26"/>
    </row>
    <row r="27" spans="1:18" ht="15.75" customHeight="1" x14ac:dyDescent="0.2">
      <c r="A27" s="15">
        <v>3412</v>
      </c>
      <c r="B27" s="15"/>
      <c r="C27" s="15">
        <v>3412</v>
      </c>
      <c r="D27" s="15" t="s">
        <v>125</v>
      </c>
      <c r="E27" s="50"/>
      <c r="F27" s="50"/>
      <c r="G27" s="63">
        <f t="shared" si="1"/>
        <v>0</v>
      </c>
      <c r="H27" s="15" t="s">
        <v>126</v>
      </c>
      <c r="I27" s="15"/>
      <c r="J27" s="117"/>
    </row>
    <row r="28" spans="1:18" ht="15.75" customHeight="1" x14ac:dyDescent="0.2">
      <c r="A28" s="15">
        <v>3415</v>
      </c>
      <c r="B28" s="15"/>
      <c r="C28" s="15">
        <v>3415</v>
      </c>
      <c r="D28" s="15" t="s">
        <v>127</v>
      </c>
      <c r="E28" s="50"/>
      <c r="F28" s="50"/>
      <c r="G28" s="63">
        <f t="shared" si="1"/>
        <v>0</v>
      </c>
      <c r="H28" s="15" t="s">
        <v>122</v>
      </c>
      <c r="I28" s="15"/>
      <c r="J28" s="117" t="s">
        <v>128</v>
      </c>
    </row>
    <row r="29" spans="1:18" ht="15.75" hidden="1" customHeight="1" x14ac:dyDescent="0.2">
      <c r="A29" s="15"/>
      <c r="B29" s="15"/>
      <c r="C29" s="15"/>
      <c r="D29" s="15"/>
      <c r="E29" s="119"/>
      <c r="F29" s="119"/>
      <c r="G29" s="63">
        <v>0</v>
      </c>
      <c r="I29" s="15"/>
      <c r="J29" s="117"/>
    </row>
    <row r="30" spans="1:18" ht="15.75" customHeight="1" x14ac:dyDescent="0.2">
      <c r="A30" s="15"/>
      <c r="B30" s="15">
        <v>349</v>
      </c>
      <c r="C30" s="15"/>
      <c r="D30" s="15"/>
      <c r="E30" s="119"/>
      <c r="F30" s="119"/>
      <c r="G30" s="63">
        <f t="shared" si="1"/>
        <v>0</v>
      </c>
      <c r="H30" s="11"/>
      <c r="I30" s="11"/>
      <c r="J30" s="117"/>
    </row>
    <row r="31" spans="1:18" ht="15.75" customHeight="1" x14ac:dyDescent="0.2">
      <c r="A31" s="11">
        <v>35</v>
      </c>
      <c r="B31" s="11"/>
      <c r="C31" s="11"/>
      <c r="D31" s="11" t="s">
        <v>129</v>
      </c>
      <c r="E31" s="51"/>
      <c r="F31" s="51"/>
      <c r="G31" s="63">
        <f t="shared" si="1"/>
        <v>0</v>
      </c>
      <c r="I31" s="21"/>
      <c r="J31" s="117"/>
    </row>
    <row r="32" spans="1:18" ht="15.75" customHeight="1" x14ac:dyDescent="0.2">
      <c r="A32" s="15">
        <v>3520</v>
      </c>
      <c r="B32" s="11"/>
      <c r="C32" s="11"/>
      <c r="D32" s="15" t="s">
        <v>130</v>
      </c>
      <c r="E32" s="50"/>
      <c r="F32" s="52"/>
      <c r="G32" s="63">
        <f t="shared" si="1"/>
        <v>0</v>
      </c>
      <c r="H32" s="15" t="s">
        <v>131</v>
      </c>
      <c r="I32" s="21"/>
      <c r="J32" s="117"/>
    </row>
    <row r="33" spans="1:18" ht="15.75" customHeight="1" x14ac:dyDescent="0.2">
      <c r="A33" s="15">
        <v>3530</v>
      </c>
      <c r="B33" s="15">
        <v>353</v>
      </c>
      <c r="C33" s="15"/>
      <c r="D33" s="15" t="s">
        <v>132</v>
      </c>
      <c r="E33" s="50"/>
      <c r="F33" s="50"/>
      <c r="G33" s="63">
        <f t="shared" si="1"/>
        <v>0</v>
      </c>
      <c r="H33" s="15" t="s">
        <v>122</v>
      </c>
      <c r="I33" s="21"/>
      <c r="J33" s="117"/>
    </row>
    <row r="34" spans="1:18" ht="15.75" customHeight="1" x14ac:dyDescent="0.2">
      <c r="A34" s="15">
        <v>3540</v>
      </c>
      <c r="B34" s="15">
        <v>354</v>
      </c>
      <c r="C34" s="15"/>
      <c r="D34" s="15" t="s">
        <v>133</v>
      </c>
      <c r="E34" s="50"/>
      <c r="F34" s="50"/>
      <c r="G34" s="63">
        <f t="shared" si="1"/>
        <v>0</v>
      </c>
      <c r="H34" s="15" t="s">
        <v>126</v>
      </c>
      <c r="I34" s="21"/>
      <c r="J34" s="117"/>
    </row>
    <row r="35" spans="1:18" ht="15.75" customHeight="1" x14ac:dyDescent="0.2">
      <c r="A35" s="15">
        <v>3550</v>
      </c>
      <c r="B35" s="15">
        <v>355</v>
      </c>
      <c r="C35" s="15"/>
      <c r="D35" s="15" t="s">
        <v>134</v>
      </c>
      <c r="E35" s="50"/>
      <c r="F35" s="50"/>
      <c r="G35" s="63">
        <f t="shared" si="1"/>
        <v>0</v>
      </c>
      <c r="H35" s="15" t="s">
        <v>135</v>
      </c>
      <c r="I35" s="19"/>
      <c r="J35" s="117" t="s">
        <v>136</v>
      </c>
      <c r="K35" s="13"/>
      <c r="L35" s="13"/>
      <c r="M35" s="13"/>
      <c r="P35" s="13"/>
      <c r="Q35" s="13"/>
      <c r="R35" s="13"/>
    </row>
    <row r="36" spans="1:18" ht="15.75" customHeight="1" x14ac:dyDescent="0.2">
      <c r="A36" s="15">
        <v>3590</v>
      </c>
      <c r="B36" s="15">
        <v>359</v>
      </c>
      <c r="C36" s="15"/>
      <c r="D36" s="15" t="s">
        <v>137</v>
      </c>
      <c r="E36" s="50"/>
      <c r="F36" s="50"/>
      <c r="G36" s="63">
        <f t="shared" si="1"/>
        <v>0</v>
      </c>
      <c r="H36" s="15" t="s">
        <v>131</v>
      </c>
      <c r="I36" s="12"/>
      <c r="J36" s="117"/>
    </row>
    <row r="37" spans="1:18" s="13" customFormat="1" ht="15.75" customHeight="1" x14ac:dyDescent="0.2">
      <c r="A37" s="11">
        <v>36</v>
      </c>
      <c r="B37" s="11"/>
      <c r="C37" s="11"/>
      <c r="D37" s="11" t="s">
        <v>138</v>
      </c>
      <c r="E37" s="51"/>
      <c r="F37" s="51"/>
      <c r="G37" s="63">
        <f t="shared" si="1"/>
        <v>0</v>
      </c>
      <c r="H37" s="15"/>
      <c r="I37" s="21"/>
      <c r="J37" s="117"/>
      <c r="K37"/>
      <c r="L37"/>
      <c r="M37"/>
      <c r="P37"/>
      <c r="Q37"/>
      <c r="R37"/>
    </row>
    <row r="38" spans="1:18" ht="15.75" customHeight="1" x14ac:dyDescent="0.2">
      <c r="A38" s="15">
        <v>3610</v>
      </c>
      <c r="B38" s="15">
        <v>361</v>
      </c>
      <c r="C38" s="15"/>
      <c r="D38" s="15" t="s">
        <v>139</v>
      </c>
      <c r="E38" s="50"/>
      <c r="F38" s="50"/>
      <c r="G38" s="63">
        <f t="shared" si="1"/>
        <v>0</v>
      </c>
      <c r="H38" s="15" t="s">
        <v>126</v>
      </c>
      <c r="I38" s="12"/>
      <c r="J38" s="117" t="s">
        <v>140</v>
      </c>
    </row>
    <row r="39" spans="1:18" ht="15.75" customHeight="1" x14ac:dyDescent="0.2">
      <c r="A39" s="15">
        <v>3640</v>
      </c>
      <c r="B39" s="15"/>
      <c r="C39" s="15"/>
      <c r="D39" s="15" t="s">
        <v>141</v>
      </c>
      <c r="E39" s="50"/>
      <c r="F39" s="50"/>
      <c r="G39" s="63">
        <f t="shared" si="1"/>
        <v>0</v>
      </c>
      <c r="H39" s="15" t="s">
        <v>126</v>
      </c>
      <c r="I39" s="12"/>
      <c r="J39" s="117"/>
    </row>
    <row r="40" spans="1:18" ht="15.75" customHeight="1" x14ac:dyDescent="0.2">
      <c r="A40" s="11">
        <v>37</v>
      </c>
      <c r="B40" s="11"/>
      <c r="C40" s="11"/>
      <c r="D40" s="11" t="s">
        <v>142</v>
      </c>
      <c r="E40" s="51"/>
      <c r="F40" s="51"/>
      <c r="G40" s="63">
        <f t="shared" si="1"/>
        <v>0</v>
      </c>
      <c r="I40" s="12"/>
      <c r="J40" s="117"/>
    </row>
    <row r="41" spans="1:18" ht="15.75" customHeight="1" x14ac:dyDescent="0.2">
      <c r="A41" s="15">
        <v>3700</v>
      </c>
      <c r="B41" s="15"/>
      <c r="C41" s="15"/>
      <c r="D41" s="15" t="s">
        <v>143</v>
      </c>
      <c r="E41" s="50"/>
      <c r="F41" s="52"/>
      <c r="G41" s="63">
        <f t="shared" si="1"/>
        <v>0</v>
      </c>
      <c r="H41" s="15" t="s">
        <v>126</v>
      </c>
      <c r="I41" s="19"/>
      <c r="J41" s="117" t="s">
        <v>143</v>
      </c>
    </row>
    <row r="42" spans="1:18" ht="15.75" customHeight="1" x14ac:dyDescent="0.2">
      <c r="A42" s="15">
        <v>3705</v>
      </c>
      <c r="B42" s="15">
        <v>371</v>
      </c>
      <c r="C42" s="15">
        <v>3710</v>
      </c>
      <c r="D42" s="15" t="s">
        <v>144</v>
      </c>
      <c r="E42" s="50"/>
      <c r="F42" s="50"/>
      <c r="G42" s="63">
        <f t="shared" si="1"/>
        <v>0</v>
      </c>
      <c r="H42" s="15" t="s">
        <v>91</v>
      </c>
      <c r="I42" s="15"/>
      <c r="J42" s="117"/>
      <c r="K42" s="22"/>
      <c r="L42" s="22"/>
      <c r="M42" s="22"/>
      <c r="P42" s="22"/>
      <c r="Q42" s="22"/>
    </row>
    <row r="43" spans="1:18" ht="15.75" customHeight="1" x14ac:dyDescent="0.2">
      <c r="A43" s="15">
        <v>3710</v>
      </c>
      <c r="B43" s="15">
        <v>371</v>
      </c>
      <c r="C43" s="15">
        <v>3710</v>
      </c>
      <c r="D43" s="15" t="s">
        <v>145</v>
      </c>
      <c r="E43" s="50"/>
      <c r="F43" s="50"/>
      <c r="G43" s="63">
        <f t="shared" si="1"/>
        <v>0</v>
      </c>
      <c r="H43" s="11" t="s">
        <v>131</v>
      </c>
      <c r="I43" s="11"/>
      <c r="J43" s="117" t="s">
        <v>146</v>
      </c>
      <c r="R43" s="22"/>
    </row>
    <row r="44" spans="1:18" ht="15.75" customHeight="1" x14ac:dyDescent="0.2">
      <c r="A44" s="15">
        <v>3720</v>
      </c>
      <c r="B44" s="15"/>
      <c r="C44" s="15">
        <v>3711</v>
      </c>
      <c r="D44" s="15" t="s">
        <v>147</v>
      </c>
      <c r="E44" s="50"/>
      <c r="F44" s="50"/>
      <c r="G44" s="63">
        <f t="shared" si="1"/>
        <v>0</v>
      </c>
      <c r="H44" s="15" t="s">
        <v>148</v>
      </c>
      <c r="I44" s="15"/>
      <c r="J44" s="117" t="s">
        <v>149</v>
      </c>
      <c r="K44" s="22"/>
      <c r="L44" s="22"/>
      <c r="M44" s="22"/>
      <c r="P44" s="22"/>
      <c r="Q44" s="22"/>
    </row>
    <row r="45" spans="1:18" ht="15.75" customHeight="1" x14ac:dyDescent="0.2">
      <c r="A45" s="15">
        <v>3730</v>
      </c>
      <c r="B45" s="15"/>
      <c r="C45" s="15"/>
      <c r="D45" s="15" t="s">
        <v>150</v>
      </c>
      <c r="E45" s="50"/>
      <c r="F45" s="50"/>
      <c r="G45" s="63">
        <f t="shared" si="1"/>
        <v>0</v>
      </c>
      <c r="H45" s="15" t="s">
        <v>96</v>
      </c>
      <c r="I45" s="15"/>
      <c r="J45" s="117" t="s">
        <v>151</v>
      </c>
      <c r="R45" s="22"/>
    </row>
    <row r="46" spans="1:18" s="23" customFormat="1" ht="15.75" customHeight="1" x14ac:dyDescent="0.2">
      <c r="A46" s="15">
        <v>3790</v>
      </c>
      <c r="B46" s="15"/>
      <c r="C46" s="15"/>
      <c r="D46" s="15" t="s">
        <v>142</v>
      </c>
      <c r="E46" s="50"/>
      <c r="F46" s="52"/>
      <c r="G46" s="63">
        <f t="shared" si="1"/>
        <v>0</v>
      </c>
      <c r="H46" s="15" t="s">
        <v>131</v>
      </c>
      <c r="I46" s="19"/>
      <c r="J46" s="117"/>
      <c r="K46" s="22"/>
      <c r="L46" s="22"/>
      <c r="M46" s="22"/>
      <c r="N46" s="22"/>
      <c r="O46" s="22"/>
      <c r="P46" s="22"/>
      <c r="Q46" s="22"/>
      <c r="R46"/>
    </row>
    <row r="47" spans="1:18" ht="15.75" customHeight="1" x14ac:dyDescent="0.2">
      <c r="A47" s="11">
        <v>38</v>
      </c>
      <c r="B47" s="11"/>
      <c r="C47" s="11"/>
      <c r="D47" s="11" t="s">
        <v>152</v>
      </c>
      <c r="E47" s="51"/>
      <c r="F47" s="51"/>
      <c r="G47" s="63">
        <f t="shared" si="1"/>
        <v>0</v>
      </c>
      <c r="I47" s="19"/>
      <c r="R47" s="22"/>
    </row>
    <row r="48" spans="1:18" s="23" customFormat="1" ht="15.75" customHeight="1" x14ac:dyDescent="0.2">
      <c r="A48" s="15">
        <v>3800</v>
      </c>
      <c r="B48" s="15"/>
      <c r="C48" s="15"/>
      <c r="D48" s="15" t="s">
        <v>152</v>
      </c>
      <c r="E48" s="50"/>
      <c r="F48" s="50"/>
      <c r="G48" s="63">
        <f t="shared" si="1"/>
        <v>0</v>
      </c>
      <c r="H48" s="15" t="s">
        <v>126</v>
      </c>
      <c r="I48" s="15"/>
      <c r="J48" s="117"/>
      <c r="K48"/>
      <c r="L48"/>
      <c r="M48"/>
      <c r="N48" s="22"/>
      <c r="O48" s="22"/>
      <c r="P48"/>
      <c r="Q48"/>
      <c r="R48"/>
    </row>
    <row r="49" spans="1:18" ht="15.75" customHeight="1" x14ac:dyDescent="0.2">
      <c r="A49" s="15">
        <v>3810</v>
      </c>
      <c r="B49" s="15"/>
      <c r="C49" s="15"/>
      <c r="D49" s="15" t="s">
        <v>153</v>
      </c>
      <c r="E49" s="50"/>
      <c r="F49" s="50"/>
      <c r="G49" s="63">
        <f t="shared" si="1"/>
        <v>0</v>
      </c>
      <c r="H49" s="11" t="s">
        <v>126</v>
      </c>
      <c r="I49" s="11"/>
      <c r="J49" s="117"/>
    </row>
    <row r="50" spans="1:18" s="22" customFormat="1" ht="15.75" customHeight="1" x14ac:dyDescent="0.2">
      <c r="A50" s="15">
        <v>3850</v>
      </c>
      <c r="B50" s="15"/>
      <c r="C50" s="15"/>
      <c r="D50" s="15" t="s">
        <v>154</v>
      </c>
      <c r="E50" s="50"/>
      <c r="F50" s="50"/>
      <c r="G50" s="63">
        <f t="shared" si="1"/>
        <v>0</v>
      </c>
      <c r="H50" s="11" t="s">
        <v>126</v>
      </c>
      <c r="I50" s="24"/>
      <c r="J50" s="117"/>
      <c r="K50"/>
      <c r="L50"/>
      <c r="M50"/>
      <c r="P50"/>
      <c r="Q50"/>
      <c r="R50"/>
    </row>
    <row r="51" spans="1:18" ht="15.75" customHeight="1" x14ac:dyDescent="0.2">
      <c r="A51" s="11">
        <v>40</v>
      </c>
      <c r="B51" s="11"/>
      <c r="C51" s="11"/>
      <c r="D51" s="11" t="s">
        <v>155</v>
      </c>
      <c r="E51" s="120"/>
      <c r="F51" s="120"/>
      <c r="G51" s="63">
        <f t="shared" si="1"/>
        <v>0</v>
      </c>
      <c r="I51" s="15"/>
      <c r="J51" s="117" t="s">
        <v>156</v>
      </c>
      <c r="K51" s="22"/>
      <c r="L51" s="22"/>
      <c r="M51" s="22"/>
      <c r="P51" s="22"/>
      <c r="Q51" s="22"/>
    </row>
    <row r="52" spans="1:18" ht="15.75" customHeight="1" x14ac:dyDescent="0.2">
      <c r="A52" s="15">
        <v>4010</v>
      </c>
      <c r="B52" s="15"/>
      <c r="C52" s="15"/>
      <c r="D52" s="15" t="s">
        <v>157</v>
      </c>
      <c r="E52" s="50"/>
      <c r="F52" s="50"/>
      <c r="G52" s="63">
        <f t="shared" si="1"/>
        <v>0</v>
      </c>
      <c r="H52" s="15" t="s">
        <v>148</v>
      </c>
      <c r="I52" s="15"/>
      <c r="J52" s="117" t="s">
        <v>158</v>
      </c>
      <c r="K52" s="22"/>
      <c r="L52" s="22"/>
      <c r="M52" s="22"/>
      <c r="P52" s="22"/>
      <c r="Q52" s="22"/>
      <c r="R52" s="22"/>
    </row>
    <row r="53" spans="1:18" ht="15.75" customHeight="1" x14ac:dyDescent="0.2">
      <c r="A53" s="15">
        <v>4090</v>
      </c>
      <c r="B53" s="15"/>
      <c r="C53" s="15"/>
      <c r="D53" s="15" t="s">
        <v>159</v>
      </c>
      <c r="E53" s="50"/>
      <c r="F53" s="52"/>
      <c r="G53" s="63">
        <f t="shared" si="1"/>
        <v>0</v>
      </c>
      <c r="H53" s="11" t="s">
        <v>148</v>
      </c>
      <c r="I53" s="11"/>
      <c r="J53" s="117"/>
      <c r="R53" s="22"/>
    </row>
    <row r="54" spans="1:18" ht="9" customHeight="1" x14ac:dyDescent="0.2">
      <c r="A54" s="121"/>
      <c r="B54" s="121"/>
      <c r="C54" s="121"/>
      <c r="D54" s="121"/>
      <c r="E54" s="119"/>
      <c r="F54" s="122"/>
      <c r="G54" s="63">
        <f t="shared" si="1"/>
        <v>0</v>
      </c>
      <c r="H54" s="11"/>
      <c r="I54" s="11"/>
    </row>
    <row r="55" spans="1:18" s="23" customFormat="1" ht="14.25" customHeight="1" x14ac:dyDescent="0.2">
      <c r="A55" s="121"/>
      <c r="B55" s="121"/>
      <c r="C55" s="121"/>
      <c r="D55" s="11" t="s">
        <v>160</v>
      </c>
      <c r="E55" s="119"/>
      <c r="F55" s="122"/>
      <c r="G55" s="63">
        <f t="shared" si="1"/>
        <v>0</v>
      </c>
      <c r="H55" s="15"/>
      <c r="I55" s="19"/>
      <c r="J55" s="22"/>
      <c r="K55"/>
      <c r="L55"/>
      <c r="M55"/>
      <c r="N55" s="22"/>
      <c r="O55" s="22"/>
      <c r="P55"/>
      <c r="Q55"/>
      <c r="R55"/>
    </row>
    <row r="56" spans="1:18" ht="14.25" customHeight="1" x14ac:dyDescent="0.2">
      <c r="A56" s="15"/>
      <c r="B56" s="15"/>
      <c r="C56" s="15"/>
      <c r="D56" s="11" t="s">
        <v>77</v>
      </c>
      <c r="E56" s="120"/>
      <c r="F56" s="120"/>
      <c r="G56" s="120" t="s">
        <v>80</v>
      </c>
      <c r="H56" s="11"/>
      <c r="I56" s="47" t="s">
        <v>161</v>
      </c>
      <c r="J56" s="117"/>
    </row>
    <row r="57" spans="1:18" ht="14.25" customHeight="1" x14ac:dyDescent="0.2">
      <c r="A57" s="11">
        <v>50</v>
      </c>
      <c r="B57" s="11"/>
      <c r="C57" s="11"/>
      <c r="D57" s="11" t="s">
        <v>77</v>
      </c>
      <c r="E57" s="51"/>
      <c r="F57" s="69"/>
      <c r="G57" s="123"/>
      <c r="H57" s="11" t="s">
        <v>81</v>
      </c>
      <c r="I57" s="35" t="s">
        <v>162</v>
      </c>
      <c r="J57" s="117"/>
      <c r="M57" s="22"/>
      <c r="P57" s="22"/>
      <c r="Q57" s="22"/>
    </row>
    <row r="58" spans="1:18" ht="14.25" customHeight="1" x14ac:dyDescent="0.2">
      <c r="A58" s="15">
        <v>5010</v>
      </c>
      <c r="B58" s="15">
        <v>501</v>
      </c>
      <c r="C58" s="15">
        <v>5010</v>
      </c>
      <c r="D58" s="15" t="s">
        <v>163</v>
      </c>
      <c r="E58" s="50"/>
      <c r="F58" s="50"/>
      <c r="G58" s="63">
        <f t="shared" ref="G58:G89" si="2">+E58+F58</f>
        <v>0</v>
      </c>
      <c r="H58" s="15" t="s">
        <v>164</v>
      </c>
      <c r="I58" s="64"/>
      <c r="J58" s="117" t="s">
        <v>165</v>
      </c>
      <c r="R58" s="22"/>
    </row>
    <row r="59" spans="1:18" ht="14.25" customHeight="1" x14ac:dyDescent="0.2">
      <c r="A59" s="15">
        <v>5011</v>
      </c>
      <c r="B59" s="15"/>
      <c r="C59" s="15">
        <v>5011</v>
      </c>
      <c r="D59" s="15" t="s">
        <v>166</v>
      </c>
      <c r="E59" s="72"/>
      <c r="F59" s="72"/>
      <c r="G59" s="63">
        <f t="shared" si="2"/>
        <v>0</v>
      </c>
      <c r="H59" s="15" t="s">
        <v>164</v>
      </c>
      <c r="I59" s="48"/>
      <c r="J59" s="117"/>
    </row>
    <row r="60" spans="1:18" ht="14.25" customHeight="1" x14ac:dyDescent="0.2">
      <c r="A60" s="15">
        <v>5012</v>
      </c>
      <c r="B60" s="15"/>
      <c r="C60" s="15">
        <v>5012</v>
      </c>
      <c r="D60" s="15" t="s">
        <v>167</v>
      </c>
      <c r="E60" s="72"/>
      <c r="F60" s="72"/>
      <c r="G60" s="63">
        <f t="shared" si="2"/>
        <v>0</v>
      </c>
      <c r="H60" s="15" t="s">
        <v>164</v>
      </c>
      <c r="I60" s="48"/>
      <c r="J60" s="117"/>
    </row>
    <row r="61" spans="1:18" s="23" customFormat="1" ht="14.25" customHeight="1" x14ac:dyDescent="0.2">
      <c r="A61" s="15">
        <v>5020</v>
      </c>
      <c r="B61" s="15">
        <v>502</v>
      </c>
      <c r="C61" s="15">
        <v>5020</v>
      </c>
      <c r="D61" s="15" t="s">
        <v>168</v>
      </c>
      <c r="E61" s="72"/>
      <c r="F61" s="72"/>
      <c r="G61" s="63">
        <f t="shared" si="2"/>
        <v>0</v>
      </c>
      <c r="H61" s="15" t="s">
        <v>164</v>
      </c>
      <c r="I61" s="48"/>
      <c r="J61" s="117" t="s">
        <v>169</v>
      </c>
      <c r="K61"/>
      <c r="L61"/>
      <c r="M61"/>
      <c r="N61" s="22"/>
      <c r="O61" s="22"/>
      <c r="P61"/>
      <c r="Q61"/>
      <c r="R61"/>
    </row>
    <row r="62" spans="1:18" ht="14.25" customHeight="1" x14ac:dyDescent="0.2">
      <c r="A62" s="15">
        <v>5030</v>
      </c>
      <c r="B62" s="15">
        <v>502</v>
      </c>
      <c r="C62" s="15">
        <v>5020</v>
      </c>
      <c r="D62" s="15" t="s">
        <v>170</v>
      </c>
      <c r="E62" s="72"/>
      <c r="F62" s="72"/>
      <c r="G62" s="63">
        <f t="shared" si="2"/>
        <v>0</v>
      </c>
      <c r="H62" s="15" t="s">
        <v>164</v>
      </c>
      <c r="I62" s="48"/>
      <c r="J62" s="117"/>
    </row>
    <row r="63" spans="1:18" ht="14.25" customHeight="1" x14ac:dyDescent="0.2">
      <c r="A63" s="15">
        <v>5150</v>
      </c>
      <c r="B63" s="15">
        <v>515</v>
      </c>
      <c r="C63" s="15">
        <v>5150</v>
      </c>
      <c r="D63" s="15" t="s">
        <v>171</v>
      </c>
      <c r="E63" s="72"/>
      <c r="F63" s="72"/>
      <c r="G63" s="63">
        <f t="shared" si="2"/>
        <v>0</v>
      </c>
      <c r="H63" s="15" t="s">
        <v>172</v>
      </c>
      <c r="I63" s="53">
        <v>1</v>
      </c>
      <c r="J63" s="117" t="s">
        <v>173</v>
      </c>
      <c r="K63" s="124" t="s">
        <v>174</v>
      </c>
    </row>
    <row r="64" spans="1:18" ht="14.25" customHeight="1" x14ac:dyDescent="0.2">
      <c r="A64" s="15">
        <v>5151</v>
      </c>
      <c r="B64" s="15"/>
      <c r="C64" s="15">
        <v>5151</v>
      </c>
      <c r="D64" s="15" t="s">
        <v>175</v>
      </c>
      <c r="E64" s="72"/>
      <c r="F64" s="72"/>
      <c r="G64" s="63">
        <f t="shared" si="2"/>
        <v>0</v>
      </c>
      <c r="H64" s="15" t="s">
        <v>172</v>
      </c>
      <c r="I64" s="53">
        <v>1</v>
      </c>
      <c r="J64" s="117" t="s">
        <v>173</v>
      </c>
      <c r="K64" s="124" t="s">
        <v>174</v>
      </c>
    </row>
    <row r="65" spans="1:13" ht="14.25" customHeight="1" x14ac:dyDescent="0.2">
      <c r="A65" s="15">
        <v>5152</v>
      </c>
      <c r="B65" s="15"/>
      <c r="C65" s="15">
        <v>5152</v>
      </c>
      <c r="D65" s="15" t="s">
        <v>176</v>
      </c>
      <c r="E65" s="50"/>
      <c r="F65" s="50"/>
      <c r="G65" s="63">
        <f t="shared" si="2"/>
        <v>0</v>
      </c>
      <c r="H65" s="15" t="s">
        <v>172</v>
      </c>
      <c r="I65" s="53">
        <v>1</v>
      </c>
      <c r="J65" s="117" t="s">
        <v>173</v>
      </c>
      <c r="K65" s="124" t="s">
        <v>174</v>
      </c>
    </row>
    <row r="66" spans="1:13" ht="14.25" customHeight="1" x14ac:dyDescent="0.2">
      <c r="A66" s="15">
        <v>5159</v>
      </c>
      <c r="B66" s="15"/>
      <c r="C66" s="15">
        <v>5159</v>
      </c>
      <c r="D66" s="15" t="s">
        <v>177</v>
      </c>
      <c r="E66" s="50"/>
      <c r="F66" s="50"/>
      <c r="G66" s="63">
        <f t="shared" si="2"/>
        <v>0</v>
      </c>
      <c r="H66" s="15" t="s">
        <v>178</v>
      </c>
      <c r="I66" s="15"/>
      <c r="J66" s="117"/>
    </row>
    <row r="67" spans="1:13" ht="14.25" customHeight="1" x14ac:dyDescent="0.2">
      <c r="A67" s="15">
        <v>5160</v>
      </c>
      <c r="B67" s="15">
        <v>516</v>
      </c>
      <c r="C67" s="15">
        <v>5160</v>
      </c>
      <c r="D67" s="15" t="s">
        <v>179</v>
      </c>
      <c r="E67" s="50"/>
      <c r="F67" s="50"/>
      <c r="G67" s="63">
        <f t="shared" si="2"/>
        <v>0</v>
      </c>
      <c r="H67" s="15" t="s">
        <v>180</v>
      </c>
      <c r="I67" s="53">
        <v>1</v>
      </c>
      <c r="J67" s="125"/>
      <c r="K67" s="124" t="s">
        <v>174</v>
      </c>
    </row>
    <row r="68" spans="1:13" ht="14.25" customHeight="1" x14ac:dyDescent="0.2">
      <c r="A68" s="15">
        <v>5165</v>
      </c>
      <c r="B68" s="15"/>
      <c r="C68" s="15">
        <v>5165</v>
      </c>
      <c r="D68" s="15" t="s">
        <v>181</v>
      </c>
      <c r="E68" s="50"/>
      <c r="F68" s="72"/>
      <c r="G68" s="63">
        <f t="shared" si="2"/>
        <v>0</v>
      </c>
      <c r="H68" s="15" t="s">
        <v>180</v>
      </c>
      <c r="I68" s="48"/>
      <c r="J68" s="117"/>
    </row>
    <row r="69" spans="1:13" ht="14.25" customHeight="1" x14ac:dyDescent="0.2">
      <c r="A69" s="15">
        <v>5169</v>
      </c>
      <c r="B69" s="15"/>
      <c r="C69" s="15">
        <v>5169</v>
      </c>
      <c r="D69" s="15" t="s">
        <v>182</v>
      </c>
      <c r="E69" s="50"/>
      <c r="F69" s="72"/>
      <c r="G69" s="63">
        <f t="shared" si="2"/>
        <v>0</v>
      </c>
      <c r="H69" s="15" t="s">
        <v>79</v>
      </c>
      <c r="I69" s="21"/>
      <c r="J69" s="117" t="s">
        <v>118</v>
      </c>
    </row>
    <row r="70" spans="1:13" ht="14.25" customHeight="1" x14ac:dyDescent="0.2">
      <c r="A70" s="15">
        <v>5179</v>
      </c>
      <c r="B70" s="15"/>
      <c r="C70" s="15">
        <v>5169</v>
      </c>
      <c r="D70" s="15" t="s">
        <v>183</v>
      </c>
      <c r="E70" s="50"/>
      <c r="F70" s="70"/>
      <c r="G70" s="63">
        <f t="shared" si="2"/>
        <v>0</v>
      </c>
      <c r="H70" s="11" t="s">
        <v>178</v>
      </c>
      <c r="I70" s="25"/>
      <c r="J70" s="117" t="s">
        <v>184</v>
      </c>
    </row>
    <row r="71" spans="1:13" ht="14.25" customHeight="1" x14ac:dyDescent="0.2">
      <c r="A71" s="15">
        <v>5180</v>
      </c>
      <c r="B71" s="15">
        <v>518</v>
      </c>
      <c r="C71" s="15">
        <v>5180</v>
      </c>
      <c r="D71" s="15" t="s">
        <v>185</v>
      </c>
      <c r="E71" s="50"/>
      <c r="F71" s="72"/>
      <c r="G71" s="63">
        <f t="shared" si="2"/>
        <v>0</v>
      </c>
      <c r="H71" s="15" t="s">
        <v>178</v>
      </c>
      <c r="I71" s="21"/>
      <c r="J71" s="117" t="s">
        <v>186</v>
      </c>
    </row>
    <row r="72" spans="1:13" ht="14.25" customHeight="1" x14ac:dyDescent="0.2">
      <c r="A72" s="15">
        <v>5190</v>
      </c>
      <c r="B72" s="15">
        <v>519</v>
      </c>
      <c r="C72" s="15">
        <v>5190</v>
      </c>
      <c r="D72" s="15" t="s">
        <v>187</v>
      </c>
      <c r="E72" s="50"/>
      <c r="F72" s="72"/>
      <c r="G72" s="63">
        <f t="shared" si="2"/>
        <v>0</v>
      </c>
      <c r="H72" s="15" t="s">
        <v>178</v>
      </c>
      <c r="I72" s="21"/>
      <c r="J72" s="117"/>
    </row>
    <row r="73" spans="1:13" ht="14.25" customHeight="1" x14ac:dyDescent="0.2">
      <c r="A73" s="11">
        <v>53</v>
      </c>
      <c r="B73" s="15"/>
      <c r="C73" s="15"/>
      <c r="D73" s="11" t="s">
        <v>188</v>
      </c>
      <c r="E73" s="50"/>
      <c r="F73" s="72"/>
      <c r="G73" s="63">
        <f t="shared" si="2"/>
        <v>0</v>
      </c>
      <c r="H73" s="15" t="s">
        <v>113</v>
      </c>
      <c r="I73" s="15"/>
      <c r="J73" s="117"/>
    </row>
    <row r="74" spans="1:13" ht="14.25" customHeight="1" x14ac:dyDescent="0.2">
      <c r="A74" s="15">
        <v>5300</v>
      </c>
      <c r="B74" s="15">
        <v>530</v>
      </c>
      <c r="C74" s="15">
        <v>5300</v>
      </c>
      <c r="D74" s="15" t="s">
        <v>189</v>
      </c>
      <c r="E74" s="50"/>
      <c r="F74" s="72"/>
      <c r="G74" s="63">
        <f t="shared" si="2"/>
        <v>0</v>
      </c>
      <c r="H74" s="11" t="s">
        <v>190</v>
      </c>
      <c r="I74" s="15"/>
      <c r="J74" s="117"/>
    </row>
    <row r="75" spans="1:13" ht="14.25" customHeight="1" x14ac:dyDescent="0.2">
      <c r="A75" s="15">
        <v>5310</v>
      </c>
      <c r="B75" s="15">
        <v>531</v>
      </c>
      <c r="C75" s="15">
        <v>5310</v>
      </c>
      <c r="D75" s="15" t="s">
        <v>191</v>
      </c>
      <c r="E75" s="50"/>
      <c r="F75" s="72"/>
      <c r="G75" s="63">
        <f t="shared" si="2"/>
        <v>0</v>
      </c>
      <c r="H75" s="15" t="s">
        <v>190</v>
      </c>
      <c r="I75" s="15"/>
      <c r="J75" s="117"/>
    </row>
    <row r="76" spans="1:13" ht="14.25" customHeight="1" x14ac:dyDescent="0.2">
      <c r="A76" s="15">
        <v>5340</v>
      </c>
      <c r="B76" s="15">
        <v>534</v>
      </c>
      <c r="C76" s="15">
        <v>5340</v>
      </c>
      <c r="D76" s="15" t="s">
        <v>192</v>
      </c>
      <c r="E76" s="50"/>
      <c r="F76" s="72"/>
      <c r="G76" s="63">
        <f t="shared" si="2"/>
        <v>0</v>
      </c>
      <c r="H76" s="15" t="s">
        <v>190</v>
      </c>
      <c r="I76" s="15"/>
      <c r="J76" s="117"/>
      <c r="M76" s="13"/>
    </row>
    <row r="77" spans="1:13" ht="14.25" customHeight="1" x14ac:dyDescent="0.2">
      <c r="A77" s="15">
        <v>5390</v>
      </c>
      <c r="B77" s="15">
        <v>539</v>
      </c>
      <c r="C77" s="15">
        <v>5390</v>
      </c>
      <c r="D77" s="15" t="s">
        <v>193</v>
      </c>
      <c r="E77" s="50"/>
      <c r="F77" s="72"/>
      <c r="G77" s="63">
        <f t="shared" si="2"/>
        <v>0</v>
      </c>
      <c r="H77" s="15" t="s">
        <v>190</v>
      </c>
      <c r="I77" s="15"/>
      <c r="J77" s="117" t="s">
        <v>194</v>
      </c>
    </row>
    <row r="78" spans="1:13" ht="14.25" customHeight="1" x14ac:dyDescent="0.2">
      <c r="A78" s="11">
        <v>54</v>
      </c>
      <c r="B78" s="11">
        <v>534</v>
      </c>
      <c r="C78" s="11">
        <v>5340</v>
      </c>
      <c r="D78" s="11" t="s">
        <v>195</v>
      </c>
      <c r="E78" s="50"/>
      <c r="F78" s="72"/>
      <c r="G78" s="63">
        <f t="shared" si="2"/>
        <v>0</v>
      </c>
      <c r="H78" s="15" t="s">
        <v>113</v>
      </c>
      <c r="I78" s="15"/>
      <c r="J78" s="117"/>
    </row>
    <row r="79" spans="1:13" ht="14.25" customHeight="1" x14ac:dyDescent="0.2">
      <c r="A79" s="15">
        <v>5400</v>
      </c>
      <c r="B79" s="15">
        <v>539</v>
      </c>
      <c r="C79" s="15">
        <v>5390</v>
      </c>
      <c r="D79" s="15" t="s">
        <v>196</v>
      </c>
      <c r="E79" s="50"/>
      <c r="F79" s="72"/>
      <c r="G79" s="63">
        <f t="shared" si="2"/>
        <v>0</v>
      </c>
      <c r="H79" s="15" t="s">
        <v>178</v>
      </c>
      <c r="I79" s="15"/>
      <c r="J79" s="117"/>
    </row>
    <row r="80" spans="1:13" ht="14.25" customHeight="1" x14ac:dyDescent="0.2">
      <c r="A80" s="15">
        <v>5401</v>
      </c>
      <c r="B80" s="15">
        <v>540</v>
      </c>
      <c r="C80" s="15">
        <v>5400</v>
      </c>
      <c r="D80" s="15" t="s">
        <v>197</v>
      </c>
      <c r="E80" s="50"/>
      <c r="F80" s="72"/>
      <c r="G80" s="63">
        <f t="shared" si="2"/>
        <v>0</v>
      </c>
      <c r="H80" s="15" t="s">
        <v>178</v>
      </c>
      <c r="I80" s="21"/>
      <c r="J80" s="117"/>
      <c r="K80" s="13"/>
      <c r="L80" s="13"/>
    </row>
    <row r="81" spans="1:18" ht="14.25" customHeight="1" x14ac:dyDescent="0.2">
      <c r="A81" s="15">
        <v>5410</v>
      </c>
      <c r="B81" s="15"/>
      <c r="C81" s="15">
        <v>5401</v>
      </c>
      <c r="D81" s="15" t="s">
        <v>198</v>
      </c>
      <c r="E81" s="50"/>
      <c r="F81" s="72"/>
      <c r="G81" s="63">
        <f t="shared" si="2"/>
        <v>0</v>
      </c>
      <c r="H81" s="15" t="s">
        <v>178</v>
      </c>
      <c r="I81" s="15"/>
      <c r="J81" s="117"/>
    </row>
    <row r="82" spans="1:18" ht="15" customHeight="1" x14ac:dyDescent="0.2">
      <c r="A82" s="11">
        <v>55</v>
      </c>
      <c r="B82" s="11">
        <v>534</v>
      </c>
      <c r="C82" s="11">
        <v>5340</v>
      </c>
      <c r="D82" s="11" t="s">
        <v>199</v>
      </c>
      <c r="E82" s="50"/>
      <c r="F82" s="72"/>
      <c r="G82" s="63">
        <f t="shared" si="2"/>
        <v>0</v>
      </c>
      <c r="H82" s="11" t="s">
        <v>113</v>
      </c>
      <c r="I82" s="11"/>
      <c r="J82" s="117"/>
    </row>
    <row r="83" spans="1:18" ht="15" customHeight="1" x14ac:dyDescent="0.2">
      <c r="A83" s="15">
        <v>5510</v>
      </c>
      <c r="B83" s="15"/>
      <c r="C83" s="15">
        <v>5510</v>
      </c>
      <c r="D83" s="15" t="s">
        <v>200</v>
      </c>
      <c r="E83" s="50"/>
      <c r="F83" s="72"/>
      <c r="G83" s="63">
        <f t="shared" si="2"/>
        <v>0</v>
      </c>
      <c r="H83" s="15" t="s">
        <v>164</v>
      </c>
      <c r="I83" s="15"/>
      <c r="J83" s="117" t="s">
        <v>201</v>
      </c>
    </row>
    <row r="84" spans="1:18" ht="15" customHeight="1" x14ac:dyDescent="0.2">
      <c r="A84" s="15">
        <v>5530</v>
      </c>
      <c r="B84" s="15"/>
      <c r="C84" s="15">
        <v>5530</v>
      </c>
      <c r="D84" s="15" t="s">
        <v>202</v>
      </c>
      <c r="E84" s="50"/>
      <c r="F84" s="72"/>
      <c r="G84" s="63">
        <f t="shared" si="2"/>
        <v>0</v>
      </c>
      <c r="H84" s="15" t="s">
        <v>178</v>
      </c>
      <c r="I84" s="15"/>
      <c r="J84" s="117"/>
    </row>
    <row r="85" spans="1:18" ht="15" customHeight="1" x14ac:dyDescent="0.2">
      <c r="A85" s="15">
        <v>5550</v>
      </c>
      <c r="B85" s="15"/>
      <c r="C85" s="15">
        <v>5540</v>
      </c>
      <c r="D85" s="15" t="s">
        <v>203</v>
      </c>
      <c r="E85" s="50"/>
      <c r="F85" s="72"/>
      <c r="G85" s="63">
        <f t="shared" si="2"/>
        <v>0</v>
      </c>
      <c r="H85" s="15" t="s">
        <v>180</v>
      </c>
      <c r="I85" s="15"/>
      <c r="J85" s="117"/>
    </row>
    <row r="86" spans="1:18" ht="15" customHeight="1" x14ac:dyDescent="0.2">
      <c r="A86" s="11">
        <v>58</v>
      </c>
      <c r="B86" s="11"/>
      <c r="C86" s="11">
        <v>5550</v>
      </c>
      <c r="D86" s="11" t="s">
        <v>204</v>
      </c>
      <c r="E86" s="50"/>
      <c r="F86" s="72"/>
      <c r="G86" s="63"/>
      <c r="I86" s="15"/>
      <c r="J86" s="117"/>
    </row>
    <row r="87" spans="1:18" ht="15" customHeight="1" x14ac:dyDescent="0.2">
      <c r="A87" s="15">
        <v>5800</v>
      </c>
      <c r="B87" s="15">
        <v>580</v>
      </c>
      <c r="C87" s="15">
        <v>5800</v>
      </c>
      <c r="D87" s="15" t="s">
        <v>205</v>
      </c>
      <c r="E87" s="50"/>
      <c r="F87" s="72"/>
      <c r="G87" s="63">
        <f t="shared" si="2"/>
        <v>0</v>
      </c>
      <c r="H87" s="11" t="s">
        <v>178</v>
      </c>
      <c r="I87" s="11"/>
      <c r="J87" s="117"/>
      <c r="Q87" s="13"/>
    </row>
    <row r="88" spans="1:18" ht="15" customHeight="1" x14ac:dyDescent="0.2">
      <c r="A88" s="15">
        <v>5810</v>
      </c>
      <c r="B88" s="15">
        <v>581</v>
      </c>
      <c r="C88" s="15">
        <v>5810</v>
      </c>
      <c r="D88" s="15" t="s">
        <v>206</v>
      </c>
      <c r="E88" s="50"/>
      <c r="F88" s="72"/>
      <c r="G88" s="63">
        <f t="shared" si="2"/>
        <v>0</v>
      </c>
      <c r="H88" s="15" t="s">
        <v>164</v>
      </c>
      <c r="I88" s="15"/>
      <c r="J88" s="117" t="s">
        <v>207</v>
      </c>
      <c r="R88" s="13"/>
    </row>
    <row r="89" spans="1:18" ht="15" customHeight="1" x14ac:dyDescent="0.2">
      <c r="A89" s="15">
        <v>5811</v>
      </c>
      <c r="B89" s="15"/>
      <c r="C89" s="15">
        <v>5811</v>
      </c>
      <c r="D89" s="15" t="s">
        <v>208</v>
      </c>
      <c r="E89" s="50"/>
      <c r="F89" s="72"/>
      <c r="G89" s="63">
        <f t="shared" si="2"/>
        <v>0</v>
      </c>
      <c r="H89" s="15" t="s">
        <v>178</v>
      </c>
      <c r="I89" s="21"/>
      <c r="J89" s="117" t="s">
        <v>207</v>
      </c>
    </row>
    <row r="90" spans="1:18" ht="15" customHeight="1" x14ac:dyDescent="0.2">
      <c r="A90" s="15">
        <v>5812</v>
      </c>
      <c r="B90" s="15"/>
      <c r="C90" s="15">
        <v>5812</v>
      </c>
      <c r="D90" s="15" t="s">
        <v>209</v>
      </c>
      <c r="E90" s="50"/>
      <c r="F90" s="72"/>
      <c r="G90" s="63">
        <f t="shared" ref="G90:G121" si="3">+E90+F90</f>
        <v>0</v>
      </c>
      <c r="H90" s="15" t="s">
        <v>180</v>
      </c>
      <c r="I90" s="15"/>
      <c r="J90" s="117" t="s">
        <v>207</v>
      </c>
      <c r="M90" s="22"/>
    </row>
    <row r="91" spans="1:18" s="20" customFormat="1" ht="15" customHeight="1" x14ac:dyDescent="0.2">
      <c r="A91" s="15">
        <v>5813</v>
      </c>
      <c r="B91" s="15"/>
      <c r="C91" s="15">
        <v>5813</v>
      </c>
      <c r="D91" s="15" t="s">
        <v>210</v>
      </c>
      <c r="E91" s="50"/>
      <c r="F91" s="72"/>
      <c r="G91" s="63">
        <f t="shared" si="3"/>
        <v>0</v>
      </c>
      <c r="H91" s="11" t="s">
        <v>180</v>
      </c>
      <c r="I91" s="24"/>
      <c r="J91" s="117" t="s">
        <v>207</v>
      </c>
      <c r="K91"/>
      <c r="L91"/>
      <c r="M91" s="22"/>
      <c r="N91" s="13"/>
      <c r="O91" s="13"/>
      <c r="P91"/>
      <c r="Q91"/>
      <c r="R91"/>
    </row>
    <row r="92" spans="1:18" ht="15" customHeight="1" x14ac:dyDescent="0.2">
      <c r="A92" s="15">
        <v>5820</v>
      </c>
      <c r="B92" s="15">
        <v>582</v>
      </c>
      <c r="C92" s="15">
        <v>5820</v>
      </c>
      <c r="D92" s="15" t="s">
        <v>211</v>
      </c>
      <c r="E92" s="50"/>
      <c r="F92" s="72"/>
      <c r="G92" s="63">
        <f t="shared" si="3"/>
        <v>0</v>
      </c>
      <c r="H92" s="11" t="s">
        <v>178</v>
      </c>
      <c r="I92" s="11"/>
      <c r="J92" s="117"/>
      <c r="M92" s="22"/>
    </row>
    <row r="93" spans="1:18" ht="15" customHeight="1" x14ac:dyDescent="0.2">
      <c r="A93" s="15">
        <v>5830</v>
      </c>
      <c r="B93" s="15">
        <v>583</v>
      </c>
      <c r="C93" s="15">
        <v>5830</v>
      </c>
      <c r="D93" s="15" t="s">
        <v>212</v>
      </c>
      <c r="E93" s="50"/>
      <c r="F93" s="72"/>
      <c r="G93" s="63">
        <f t="shared" si="3"/>
        <v>0</v>
      </c>
      <c r="H93" s="15" t="s">
        <v>178</v>
      </c>
      <c r="I93" s="21"/>
      <c r="J93" s="117"/>
    </row>
    <row r="94" spans="1:18" ht="15" customHeight="1" x14ac:dyDescent="0.2">
      <c r="A94" s="15">
        <v>5890</v>
      </c>
      <c r="B94" s="15">
        <v>589</v>
      </c>
      <c r="C94" s="15">
        <v>5890</v>
      </c>
      <c r="D94" s="15" t="s">
        <v>213</v>
      </c>
      <c r="E94" s="50"/>
      <c r="F94" s="72"/>
      <c r="G94" s="63">
        <f t="shared" si="3"/>
        <v>0</v>
      </c>
      <c r="H94" s="15" t="s">
        <v>178</v>
      </c>
      <c r="I94" s="21"/>
      <c r="J94" s="117" t="s">
        <v>214</v>
      </c>
    </row>
    <row r="95" spans="1:18" ht="15" customHeight="1" x14ac:dyDescent="0.2">
      <c r="A95" s="11">
        <v>59</v>
      </c>
      <c r="B95" s="15">
        <v>590</v>
      </c>
      <c r="C95" s="15">
        <v>5900</v>
      </c>
      <c r="D95" s="11" t="s">
        <v>215</v>
      </c>
      <c r="E95" s="50"/>
      <c r="F95" s="72"/>
      <c r="G95" s="63">
        <f t="shared" si="3"/>
        <v>0</v>
      </c>
      <c r="H95" s="15" t="s">
        <v>113</v>
      </c>
      <c r="I95" s="21"/>
      <c r="J95" s="117"/>
      <c r="K95" s="22"/>
      <c r="L95" s="22"/>
    </row>
    <row r="96" spans="1:18" ht="15" customHeight="1" x14ac:dyDescent="0.2">
      <c r="A96" s="15">
        <v>5900</v>
      </c>
      <c r="B96" s="15">
        <v>591</v>
      </c>
      <c r="C96" s="15">
        <v>5910</v>
      </c>
      <c r="D96" s="15" t="s">
        <v>216</v>
      </c>
      <c r="E96" s="50"/>
      <c r="F96" s="72"/>
      <c r="G96" s="63">
        <f t="shared" si="3"/>
        <v>0</v>
      </c>
      <c r="H96" s="15" t="s">
        <v>190</v>
      </c>
      <c r="I96" s="21"/>
      <c r="J96" s="117"/>
      <c r="K96" s="22"/>
      <c r="L96" s="22"/>
    </row>
    <row r="97" spans="1:18" ht="15" customHeight="1" x14ac:dyDescent="0.2">
      <c r="A97" s="15">
        <v>5910</v>
      </c>
      <c r="B97" s="15">
        <v>592</v>
      </c>
      <c r="C97" s="15">
        <v>5920</v>
      </c>
      <c r="D97" s="15" t="s">
        <v>217</v>
      </c>
      <c r="E97" s="50"/>
      <c r="F97" s="72"/>
      <c r="G97" s="63">
        <f t="shared" si="3"/>
        <v>0</v>
      </c>
      <c r="H97" s="15" t="s">
        <v>190</v>
      </c>
      <c r="I97" s="15"/>
      <c r="J97" s="117" t="s">
        <v>218</v>
      </c>
    </row>
    <row r="98" spans="1:18" ht="15" customHeight="1" x14ac:dyDescent="0.2">
      <c r="A98" s="15">
        <v>5920</v>
      </c>
      <c r="B98" s="15"/>
      <c r="C98" s="15">
        <v>5921</v>
      </c>
      <c r="D98" s="15" t="s">
        <v>219</v>
      </c>
      <c r="E98" s="50"/>
      <c r="F98" s="72"/>
      <c r="G98" s="63">
        <f t="shared" si="3"/>
        <v>0</v>
      </c>
      <c r="H98" s="15" t="s">
        <v>190</v>
      </c>
      <c r="I98" s="21"/>
      <c r="J98" s="117" t="s">
        <v>220</v>
      </c>
    </row>
    <row r="99" spans="1:18" ht="15" customHeight="1" x14ac:dyDescent="0.2">
      <c r="A99" s="15">
        <v>5921</v>
      </c>
      <c r="B99" s="15">
        <v>593</v>
      </c>
      <c r="C99" s="15">
        <v>5930</v>
      </c>
      <c r="D99" s="15" t="s">
        <v>221</v>
      </c>
      <c r="E99" s="50"/>
      <c r="F99" s="72"/>
      <c r="G99" s="63">
        <f t="shared" si="3"/>
        <v>0</v>
      </c>
      <c r="H99" s="15" t="s">
        <v>190</v>
      </c>
      <c r="I99" s="15"/>
      <c r="J99" s="117" t="s">
        <v>220</v>
      </c>
    </row>
    <row r="100" spans="1:18" ht="15" customHeight="1" x14ac:dyDescent="0.2">
      <c r="A100" s="15">
        <v>5930</v>
      </c>
      <c r="B100" s="15">
        <v>594</v>
      </c>
      <c r="C100" s="15">
        <v>5940</v>
      </c>
      <c r="D100" s="15" t="s">
        <v>222</v>
      </c>
      <c r="E100" s="50"/>
      <c r="F100" s="72"/>
      <c r="G100" s="63">
        <f t="shared" si="3"/>
        <v>0</v>
      </c>
      <c r="H100" s="11" t="s">
        <v>190</v>
      </c>
      <c r="I100" s="11"/>
      <c r="J100" s="117" t="s">
        <v>223</v>
      </c>
    </row>
    <row r="101" spans="1:18" ht="15" customHeight="1" x14ac:dyDescent="0.2">
      <c r="A101" s="15">
        <v>5940</v>
      </c>
      <c r="B101" s="15">
        <v>598</v>
      </c>
      <c r="C101" s="15">
        <v>5980</v>
      </c>
      <c r="D101" s="15" t="s">
        <v>224</v>
      </c>
      <c r="E101" s="50"/>
      <c r="F101" s="72"/>
      <c r="G101" s="63">
        <f t="shared" si="3"/>
        <v>0</v>
      </c>
      <c r="H101" s="15" t="s">
        <v>190</v>
      </c>
      <c r="I101" s="15"/>
      <c r="J101" s="117"/>
      <c r="P101" s="22"/>
    </row>
    <row r="102" spans="1:18" ht="15" customHeight="1" x14ac:dyDescent="0.2">
      <c r="A102" s="15">
        <v>5970</v>
      </c>
      <c r="B102" s="15">
        <v>598</v>
      </c>
      <c r="C102" s="15">
        <v>5980</v>
      </c>
      <c r="D102" s="15" t="s">
        <v>225</v>
      </c>
      <c r="E102" s="50"/>
      <c r="F102" s="72"/>
      <c r="G102" s="63">
        <f t="shared" si="3"/>
        <v>0</v>
      </c>
      <c r="H102" s="15" t="s">
        <v>190</v>
      </c>
      <c r="I102" s="21"/>
      <c r="J102" s="117" t="s">
        <v>226</v>
      </c>
      <c r="P102" s="22"/>
    </row>
    <row r="103" spans="1:18" ht="15" customHeight="1" x14ac:dyDescent="0.2">
      <c r="A103" s="15">
        <v>5980</v>
      </c>
      <c r="B103" s="15">
        <v>599</v>
      </c>
      <c r="C103" s="15">
        <v>5990</v>
      </c>
      <c r="D103" s="15" t="s">
        <v>227</v>
      </c>
      <c r="E103" s="50"/>
      <c r="F103" s="72"/>
      <c r="G103" s="63">
        <f t="shared" si="3"/>
        <v>0</v>
      </c>
      <c r="H103" s="15" t="s">
        <v>190</v>
      </c>
      <c r="I103" s="21"/>
      <c r="J103" s="117"/>
    </row>
    <row r="104" spans="1:18" ht="15" customHeight="1" x14ac:dyDescent="0.2">
      <c r="A104" s="15">
        <v>5990</v>
      </c>
      <c r="B104" s="15"/>
      <c r="C104" s="15"/>
      <c r="D104" s="15" t="s">
        <v>228</v>
      </c>
      <c r="E104" s="50"/>
      <c r="F104" s="72"/>
      <c r="G104" s="63">
        <f t="shared" si="3"/>
        <v>0</v>
      </c>
      <c r="H104" s="15" t="s">
        <v>190</v>
      </c>
      <c r="I104" s="21"/>
      <c r="J104" s="117" t="s">
        <v>229</v>
      </c>
      <c r="Q104" s="22"/>
    </row>
    <row r="105" spans="1:18" ht="15" customHeight="1" x14ac:dyDescent="0.2">
      <c r="A105" s="15"/>
      <c r="B105" s="15"/>
      <c r="C105" s="15"/>
      <c r="D105" s="15"/>
      <c r="E105" s="120"/>
      <c r="F105" s="122"/>
      <c r="G105" s="63">
        <f t="shared" si="3"/>
        <v>0</v>
      </c>
      <c r="I105" s="21"/>
      <c r="J105" s="117"/>
      <c r="Q105" s="22"/>
      <c r="R105" s="22"/>
    </row>
    <row r="106" spans="1:18" ht="6" customHeight="1" x14ac:dyDescent="0.2">
      <c r="A106" s="15"/>
      <c r="B106" s="15"/>
      <c r="C106" s="15"/>
      <c r="D106" s="126"/>
      <c r="E106" s="120"/>
      <c r="F106" s="122"/>
      <c r="G106" s="63">
        <f t="shared" si="3"/>
        <v>0</v>
      </c>
      <c r="I106" s="21"/>
      <c r="J106" s="117"/>
      <c r="R106" s="22"/>
    </row>
    <row r="107" spans="1:18" ht="6" customHeight="1" x14ac:dyDescent="0.2">
      <c r="A107" s="15"/>
      <c r="B107" s="15"/>
      <c r="C107" s="15"/>
      <c r="D107" s="15"/>
      <c r="E107" s="120"/>
      <c r="F107" s="122"/>
      <c r="G107" s="63">
        <f t="shared" si="3"/>
        <v>0</v>
      </c>
      <c r="I107" s="21"/>
      <c r="J107" s="117"/>
    </row>
    <row r="108" spans="1:18" s="23" customFormat="1" ht="15" hidden="1" customHeight="1" x14ac:dyDescent="0.2">
      <c r="A108" s="4"/>
      <c r="B108" s="4"/>
      <c r="C108" s="4"/>
      <c r="D108" s="4"/>
      <c r="E108" s="120"/>
      <c r="F108" s="122"/>
      <c r="G108" s="63">
        <f t="shared" si="3"/>
        <v>0</v>
      </c>
      <c r="H108" s="15"/>
      <c r="I108" s="19"/>
      <c r="J108" s="117"/>
      <c r="K108"/>
      <c r="L108"/>
      <c r="M108"/>
      <c r="N108" s="22"/>
      <c r="O108" s="22"/>
      <c r="P108"/>
      <c r="Q108"/>
      <c r="R108"/>
    </row>
    <row r="109" spans="1:18" s="23" customFormat="1" ht="15" hidden="1" customHeight="1" x14ac:dyDescent="0.2">
      <c r="A109" s="4"/>
      <c r="B109" s="4"/>
      <c r="C109" s="4"/>
      <c r="D109" s="4"/>
      <c r="E109" s="120"/>
      <c r="F109" s="122"/>
      <c r="G109" s="63">
        <f t="shared" si="3"/>
        <v>0</v>
      </c>
      <c r="H109" s="15"/>
      <c r="I109" s="19"/>
      <c r="J109" s="117"/>
      <c r="K109"/>
      <c r="L109"/>
      <c r="M109"/>
      <c r="N109" s="22"/>
      <c r="O109" s="22"/>
      <c r="P109"/>
      <c r="Q109"/>
      <c r="R109"/>
    </row>
    <row r="110" spans="1:18" ht="15" hidden="1" customHeight="1" x14ac:dyDescent="0.2">
      <c r="A110" s="11"/>
      <c r="B110" s="15"/>
      <c r="C110" s="15"/>
      <c r="D110" s="15"/>
      <c r="E110" s="120"/>
      <c r="F110" s="122"/>
      <c r="G110" s="63">
        <f t="shared" si="3"/>
        <v>0</v>
      </c>
      <c r="I110" s="21"/>
      <c r="J110" s="117" t="s">
        <v>230</v>
      </c>
    </row>
    <row r="111" spans="1:18" ht="15" customHeight="1" x14ac:dyDescent="0.2">
      <c r="A111" s="11">
        <v>61</v>
      </c>
      <c r="B111" s="15"/>
      <c r="C111" s="15"/>
      <c r="D111" s="11" t="s">
        <v>231</v>
      </c>
      <c r="E111" s="120"/>
      <c r="F111" s="122"/>
      <c r="G111" s="63">
        <f t="shared" si="3"/>
        <v>0</v>
      </c>
      <c r="I111" s="21"/>
      <c r="J111" s="117"/>
    </row>
    <row r="112" spans="1:18" ht="15" customHeight="1" x14ac:dyDescent="0.2">
      <c r="A112" s="15">
        <v>6100</v>
      </c>
      <c r="B112" s="15">
        <v>610</v>
      </c>
      <c r="C112" s="15">
        <v>6100</v>
      </c>
      <c r="D112" s="15" t="s">
        <v>232</v>
      </c>
      <c r="E112" s="50"/>
      <c r="F112" s="72"/>
      <c r="G112" s="63">
        <f t="shared" si="3"/>
        <v>0</v>
      </c>
      <c r="H112" s="15" t="s">
        <v>233</v>
      </c>
      <c r="I112" s="15"/>
      <c r="J112" s="117"/>
    </row>
    <row r="113" spans="1:18" ht="15" customHeight="1" x14ac:dyDescent="0.2">
      <c r="A113" s="15">
        <v>6110</v>
      </c>
      <c r="B113" s="15">
        <v>611</v>
      </c>
      <c r="C113" s="15">
        <v>6110</v>
      </c>
      <c r="D113" s="15" t="s">
        <v>234</v>
      </c>
      <c r="E113" s="50"/>
      <c r="F113" s="72"/>
      <c r="G113" s="63">
        <f t="shared" si="3"/>
        <v>0</v>
      </c>
      <c r="H113" s="15" t="s">
        <v>79</v>
      </c>
      <c r="I113" s="15"/>
      <c r="J113" s="117"/>
    </row>
    <row r="114" spans="1:18" ht="15" customHeight="1" x14ac:dyDescent="0.2">
      <c r="A114" s="11">
        <v>62</v>
      </c>
      <c r="B114" s="11">
        <v>612</v>
      </c>
      <c r="C114" s="11">
        <v>6120</v>
      </c>
      <c r="D114" s="11" t="s">
        <v>235</v>
      </c>
      <c r="E114" s="71"/>
      <c r="F114" s="122"/>
      <c r="G114" s="63">
        <f t="shared" si="3"/>
        <v>0</v>
      </c>
      <c r="H114" s="15" t="s">
        <v>113</v>
      </c>
      <c r="I114" s="15"/>
      <c r="J114" s="117"/>
    </row>
    <row r="115" spans="1:18" ht="15" customHeight="1" x14ac:dyDescent="0.2">
      <c r="A115" s="15">
        <v>6220</v>
      </c>
      <c r="B115" s="15">
        <v>619</v>
      </c>
      <c r="C115" s="15">
        <v>6190</v>
      </c>
      <c r="D115" s="15" t="s">
        <v>236</v>
      </c>
      <c r="E115" s="50"/>
      <c r="F115" s="72"/>
      <c r="G115" s="63">
        <f t="shared" si="3"/>
        <v>0</v>
      </c>
      <c r="H115" s="11" t="s">
        <v>79</v>
      </c>
      <c r="I115" s="11"/>
      <c r="J115" s="117"/>
      <c r="M115" s="28"/>
    </row>
    <row r="116" spans="1:18" ht="15" customHeight="1" x14ac:dyDescent="0.2">
      <c r="A116" s="15">
        <v>6230</v>
      </c>
      <c r="B116" s="15"/>
      <c r="C116" s="11"/>
      <c r="D116" s="15" t="s">
        <v>237</v>
      </c>
      <c r="E116" s="50"/>
      <c r="F116" s="72"/>
      <c r="G116" s="63">
        <f t="shared" si="3"/>
        <v>0</v>
      </c>
      <c r="H116" s="15" t="s">
        <v>79</v>
      </c>
      <c r="I116" s="21"/>
      <c r="J116" s="117"/>
    </row>
    <row r="117" spans="1:18" ht="15" customHeight="1" x14ac:dyDescent="0.2">
      <c r="A117" s="15">
        <v>6240</v>
      </c>
      <c r="B117" s="15">
        <v>622</v>
      </c>
      <c r="C117" s="15">
        <v>6220</v>
      </c>
      <c r="D117" s="15" t="s">
        <v>238</v>
      </c>
      <c r="E117" s="50"/>
      <c r="F117" s="72"/>
      <c r="G117" s="63">
        <f t="shared" si="3"/>
        <v>0</v>
      </c>
      <c r="H117" s="15" t="s">
        <v>79</v>
      </c>
      <c r="I117" s="21"/>
      <c r="J117" s="117"/>
    </row>
    <row r="118" spans="1:18" ht="15" customHeight="1" x14ac:dyDescent="0.2">
      <c r="A118" s="15">
        <v>6290</v>
      </c>
      <c r="B118" s="15">
        <v>623</v>
      </c>
      <c r="C118" s="15">
        <v>6230</v>
      </c>
      <c r="D118" s="15" t="s">
        <v>239</v>
      </c>
      <c r="E118" s="50"/>
      <c r="F118" s="72"/>
      <c r="G118" s="63">
        <f t="shared" si="3"/>
        <v>0</v>
      </c>
      <c r="H118" s="15" t="s">
        <v>79</v>
      </c>
      <c r="I118" s="21"/>
      <c r="J118" s="117" t="s">
        <v>240</v>
      </c>
    </row>
    <row r="119" spans="1:18" ht="15" customHeight="1" x14ac:dyDescent="0.2">
      <c r="A119" s="11">
        <v>63</v>
      </c>
      <c r="B119" s="11"/>
      <c r="C119" s="11"/>
      <c r="D119" s="11" t="s">
        <v>241</v>
      </c>
      <c r="E119" s="51"/>
      <c r="F119" s="122"/>
      <c r="G119" s="63">
        <f t="shared" si="3"/>
        <v>0</v>
      </c>
      <c r="H119" s="15" t="s">
        <v>113</v>
      </c>
      <c r="I119" s="21"/>
      <c r="J119" s="117"/>
      <c r="K119" s="28"/>
      <c r="L119" s="28"/>
    </row>
    <row r="120" spans="1:18" ht="15" customHeight="1" x14ac:dyDescent="0.2">
      <c r="A120" s="15">
        <v>6300</v>
      </c>
      <c r="B120" s="15">
        <v>630</v>
      </c>
      <c r="C120" s="15">
        <v>6300</v>
      </c>
      <c r="D120" s="15" t="s">
        <v>242</v>
      </c>
      <c r="E120" s="50"/>
      <c r="F120" s="72"/>
      <c r="G120" s="63">
        <f t="shared" si="3"/>
        <v>0</v>
      </c>
      <c r="H120" s="11" t="s">
        <v>243</v>
      </c>
      <c r="I120" s="11"/>
      <c r="J120" s="117"/>
    </row>
    <row r="121" spans="1:18" ht="15" customHeight="1" x14ac:dyDescent="0.2">
      <c r="A121" s="15">
        <v>6320</v>
      </c>
      <c r="B121" s="15">
        <v>632</v>
      </c>
      <c r="C121" s="15">
        <v>6320</v>
      </c>
      <c r="D121" s="15" t="s">
        <v>244</v>
      </c>
      <c r="E121" s="50"/>
      <c r="F121" s="72"/>
      <c r="G121" s="63">
        <f t="shared" si="3"/>
        <v>0</v>
      </c>
      <c r="H121" s="15" t="s">
        <v>237</v>
      </c>
      <c r="I121" s="15"/>
      <c r="J121" s="117" t="s">
        <v>245</v>
      </c>
    </row>
    <row r="122" spans="1:18" ht="15" customHeight="1" x14ac:dyDescent="0.2">
      <c r="A122" s="15">
        <v>6340</v>
      </c>
      <c r="B122" s="15">
        <v>634</v>
      </c>
      <c r="C122" s="15">
        <v>6340</v>
      </c>
      <c r="D122" s="15" t="s">
        <v>246</v>
      </c>
      <c r="E122" s="50"/>
      <c r="F122" s="72"/>
      <c r="G122" s="63">
        <f t="shared" ref="G122:G151" si="4">+E122+F122</f>
        <v>0</v>
      </c>
      <c r="H122" s="11" t="s">
        <v>38</v>
      </c>
      <c r="I122" s="11"/>
      <c r="J122" s="117" t="s">
        <v>247</v>
      </c>
    </row>
    <row r="123" spans="1:18" ht="15" customHeight="1" x14ac:dyDescent="0.2">
      <c r="A123" s="15">
        <v>6360</v>
      </c>
      <c r="B123" s="15">
        <v>636</v>
      </c>
      <c r="C123" s="15">
        <v>6360</v>
      </c>
      <c r="D123" s="15" t="s">
        <v>248</v>
      </c>
      <c r="E123" s="50"/>
      <c r="F123" s="72"/>
      <c r="G123" s="63">
        <f t="shared" si="4"/>
        <v>0</v>
      </c>
      <c r="H123" s="15" t="s">
        <v>243</v>
      </c>
      <c r="I123" s="15"/>
      <c r="J123" s="117" t="s">
        <v>249</v>
      </c>
    </row>
    <row r="124" spans="1:18" ht="15" customHeight="1" x14ac:dyDescent="0.2">
      <c r="A124" s="15">
        <v>6365</v>
      </c>
      <c r="B124" s="15"/>
      <c r="C124" s="15">
        <v>6365</v>
      </c>
      <c r="D124" s="15" t="s">
        <v>250</v>
      </c>
      <c r="E124" s="50"/>
      <c r="F124" s="72"/>
      <c r="G124" s="63">
        <f t="shared" si="4"/>
        <v>0</v>
      </c>
      <c r="H124" s="15" t="s">
        <v>243</v>
      </c>
      <c r="I124" s="15"/>
      <c r="J124" s="117" t="s">
        <v>251</v>
      </c>
    </row>
    <row r="125" spans="1:18" ht="15" customHeight="1" x14ac:dyDescent="0.2">
      <c r="A125" s="15">
        <v>6370</v>
      </c>
      <c r="B125" s="15">
        <v>637</v>
      </c>
      <c r="C125" s="15">
        <v>6370</v>
      </c>
      <c r="D125" s="15" t="s">
        <v>252</v>
      </c>
      <c r="E125" s="50"/>
      <c r="F125" s="72"/>
      <c r="G125" s="63">
        <f t="shared" si="4"/>
        <v>0</v>
      </c>
      <c r="H125" s="15" t="s">
        <v>243</v>
      </c>
      <c r="I125" s="15"/>
      <c r="J125" s="117" t="s">
        <v>253</v>
      </c>
      <c r="M125" s="22"/>
      <c r="P125" s="28"/>
    </row>
    <row r="126" spans="1:18" ht="15" customHeight="1" x14ac:dyDescent="0.2">
      <c r="A126" s="15">
        <v>6380</v>
      </c>
      <c r="B126" s="15">
        <v>638</v>
      </c>
      <c r="C126" s="15">
        <v>6380</v>
      </c>
      <c r="D126" s="15" t="s">
        <v>254</v>
      </c>
      <c r="E126" s="50"/>
      <c r="F126" s="72"/>
      <c r="G126" s="63">
        <f t="shared" si="4"/>
        <v>0</v>
      </c>
      <c r="H126" s="15" t="s">
        <v>243</v>
      </c>
      <c r="I126" s="15"/>
      <c r="J126" s="117" t="s">
        <v>255</v>
      </c>
      <c r="M126" s="22"/>
    </row>
    <row r="127" spans="1:18" ht="15" customHeight="1" x14ac:dyDescent="0.2">
      <c r="A127" s="15">
        <v>6390</v>
      </c>
      <c r="B127" s="15">
        <v>639</v>
      </c>
      <c r="C127" s="15">
        <v>6390</v>
      </c>
      <c r="D127" s="15" t="s">
        <v>256</v>
      </c>
      <c r="E127" s="50"/>
      <c r="F127" s="72"/>
      <c r="G127" s="63">
        <f t="shared" si="4"/>
        <v>0</v>
      </c>
      <c r="H127" s="15" t="s">
        <v>243</v>
      </c>
      <c r="I127" s="15"/>
      <c r="J127" s="117" t="s">
        <v>257</v>
      </c>
      <c r="M127" s="22"/>
      <c r="Q127" s="28"/>
    </row>
    <row r="128" spans="1:18" ht="15" customHeight="1" x14ac:dyDescent="0.2">
      <c r="A128" s="11">
        <v>64</v>
      </c>
      <c r="B128" s="11"/>
      <c r="C128" s="11"/>
      <c r="D128" s="11" t="s">
        <v>258</v>
      </c>
      <c r="E128" s="120"/>
      <c r="F128" s="122"/>
      <c r="G128" s="63">
        <f t="shared" si="4"/>
        <v>0</v>
      </c>
      <c r="H128" s="15" t="s">
        <v>113</v>
      </c>
      <c r="I128" s="21"/>
      <c r="J128" s="117"/>
      <c r="M128" s="22"/>
      <c r="R128" s="28"/>
    </row>
    <row r="129" spans="1:18" ht="15" customHeight="1" x14ac:dyDescent="0.2">
      <c r="A129" s="15">
        <v>6400</v>
      </c>
      <c r="B129" s="15">
        <v>642</v>
      </c>
      <c r="C129" s="15">
        <v>6420</v>
      </c>
      <c r="D129" s="15" t="s">
        <v>259</v>
      </c>
      <c r="E129" s="50"/>
      <c r="F129" s="72"/>
      <c r="G129" s="63">
        <f t="shared" si="4"/>
        <v>0</v>
      </c>
      <c r="H129" s="15" t="s">
        <v>96</v>
      </c>
      <c r="I129" s="15"/>
      <c r="J129" s="117"/>
      <c r="K129" s="22"/>
      <c r="L129" s="22"/>
      <c r="M129" s="22"/>
    </row>
    <row r="130" spans="1:18" ht="15" customHeight="1" x14ac:dyDescent="0.2">
      <c r="A130" s="15">
        <v>6420</v>
      </c>
      <c r="B130" s="15">
        <v>643</v>
      </c>
      <c r="C130" s="15">
        <v>6430</v>
      </c>
      <c r="D130" s="15" t="s">
        <v>260</v>
      </c>
      <c r="E130" s="50"/>
      <c r="F130" s="72"/>
      <c r="G130" s="63">
        <f t="shared" si="4"/>
        <v>0</v>
      </c>
      <c r="H130" s="15" t="s">
        <v>96</v>
      </c>
      <c r="I130" s="15"/>
      <c r="J130" s="117" t="s">
        <v>261</v>
      </c>
      <c r="K130" s="22"/>
      <c r="L130" s="22"/>
    </row>
    <row r="131" spans="1:18" ht="15" customHeight="1" x14ac:dyDescent="0.2">
      <c r="A131" s="15">
        <v>6430</v>
      </c>
      <c r="B131" s="15"/>
      <c r="C131" s="15"/>
      <c r="D131" s="15" t="s">
        <v>262</v>
      </c>
      <c r="E131" s="50"/>
      <c r="F131" s="72"/>
      <c r="G131" s="63">
        <f t="shared" si="4"/>
        <v>0</v>
      </c>
      <c r="H131" s="15" t="s">
        <v>96</v>
      </c>
      <c r="I131" s="15"/>
      <c r="J131" s="117"/>
      <c r="K131" s="22"/>
      <c r="L131" s="22"/>
    </row>
    <row r="132" spans="1:18" s="28" customFormat="1" ht="15" customHeight="1" x14ac:dyDescent="0.2">
      <c r="A132" s="15">
        <v>6490</v>
      </c>
      <c r="B132" s="15">
        <v>649</v>
      </c>
      <c r="C132" s="15">
        <v>6490</v>
      </c>
      <c r="D132" s="15" t="s">
        <v>263</v>
      </c>
      <c r="E132" s="50"/>
      <c r="F132" s="70"/>
      <c r="G132" s="63">
        <f t="shared" si="4"/>
        <v>0</v>
      </c>
      <c r="H132" s="15" t="s">
        <v>96</v>
      </c>
      <c r="I132" s="25"/>
      <c r="K132" s="22"/>
      <c r="L132" s="22"/>
      <c r="M132"/>
      <c r="P132"/>
      <c r="Q132"/>
      <c r="R132"/>
    </row>
    <row r="133" spans="1:18" ht="15" customHeight="1" x14ac:dyDescent="0.2">
      <c r="A133" s="11">
        <v>65</v>
      </c>
      <c r="B133" s="11"/>
      <c r="C133" s="11"/>
      <c r="D133" s="11" t="s">
        <v>264</v>
      </c>
      <c r="E133" s="120"/>
      <c r="F133" s="122"/>
      <c r="G133" s="63">
        <f t="shared" si="4"/>
        <v>0</v>
      </c>
      <c r="H133" s="15" t="s">
        <v>113</v>
      </c>
      <c r="I133" s="15"/>
      <c r="J133" s="117"/>
      <c r="K133" s="22"/>
      <c r="L133" s="22"/>
      <c r="M133" s="13"/>
    </row>
    <row r="134" spans="1:18" ht="15" customHeight="1" x14ac:dyDescent="0.2">
      <c r="A134" s="15">
        <v>6510</v>
      </c>
      <c r="B134" s="15">
        <v>651</v>
      </c>
      <c r="C134" s="15">
        <v>6510</v>
      </c>
      <c r="D134" s="15" t="s">
        <v>265</v>
      </c>
      <c r="E134" s="50"/>
      <c r="F134" s="72"/>
      <c r="G134" s="63">
        <f t="shared" si="4"/>
        <v>0</v>
      </c>
      <c r="H134" s="15" t="s">
        <v>96</v>
      </c>
      <c r="I134" s="15"/>
      <c r="J134" s="117"/>
      <c r="M134" s="18"/>
    </row>
    <row r="135" spans="1:18" ht="15" customHeight="1" x14ac:dyDescent="0.2">
      <c r="A135" s="15">
        <v>6511</v>
      </c>
      <c r="B135" s="15"/>
      <c r="C135" s="15">
        <v>6511</v>
      </c>
      <c r="D135" s="15" t="s">
        <v>266</v>
      </c>
      <c r="E135" s="50"/>
      <c r="F135" s="72"/>
      <c r="G135" s="63">
        <f t="shared" si="4"/>
        <v>0</v>
      </c>
      <c r="H135" s="15" t="s">
        <v>96</v>
      </c>
      <c r="I135" s="15"/>
      <c r="J135" s="117"/>
    </row>
    <row r="136" spans="1:18" ht="15" customHeight="1" x14ac:dyDescent="0.2">
      <c r="A136" s="124">
        <v>6512</v>
      </c>
      <c r="B136" s="15"/>
      <c r="C136" s="15">
        <v>6512</v>
      </c>
      <c r="D136" s="15" t="s">
        <v>267</v>
      </c>
      <c r="E136" s="50"/>
      <c r="F136" s="72"/>
      <c r="G136" s="63">
        <f t="shared" si="4"/>
        <v>0</v>
      </c>
      <c r="H136" s="11" t="s">
        <v>96</v>
      </c>
      <c r="I136" s="11"/>
      <c r="J136" s="117" t="s">
        <v>268</v>
      </c>
      <c r="K136" s="13"/>
      <c r="L136" s="13"/>
      <c r="M136" s="13"/>
    </row>
    <row r="137" spans="1:18" ht="15" customHeight="1" x14ac:dyDescent="0.2">
      <c r="A137" s="124">
        <v>6513</v>
      </c>
      <c r="B137" s="15"/>
      <c r="C137" s="15">
        <v>6513</v>
      </c>
      <c r="D137" s="15" t="s">
        <v>269</v>
      </c>
      <c r="E137" s="50"/>
      <c r="F137" s="72"/>
      <c r="G137" s="63">
        <f t="shared" si="4"/>
        <v>0</v>
      </c>
      <c r="H137" s="15" t="s">
        <v>96</v>
      </c>
      <c r="I137" s="15"/>
      <c r="J137" s="117"/>
      <c r="K137" s="18"/>
      <c r="L137" s="18"/>
      <c r="P137" s="22"/>
    </row>
    <row r="138" spans="1:18" ht="15" customHeight="1" x14ac:dyDescent="0.2">
      <c r="A138" s="15">
        <v>6514</v>
      </c>
      <c r="B138" s="15"/>
      <c r="C138" s="15">
        <v>6514</v>
      </c>
      <c r="D138" s="15" t="s">
        <v>270</v>
      </c>
      <c r="E138" s="50"/>
      <c r="F138" s="72"/>
      <c r="G138" s="63">
        <f t="shared" si="4"/>
        <v>0</v>
      </c>
      <c r="H138" s="15" t="s">
        <v>96</v>
      </c>
      <c r="I138" s="15"/>
      <c r="J138" s="117"/>
      <c r="P138" s="22"/>
    </row>
    <row r="139" spans="1:18" ht="15" customHeight="1" x14ac:dyDescent="0.2">
      <c r="A139" s="124">
        <v>6515</v>
      </c>
      <c r="B139" s="15"/>
      <c r="C139" s="15">
        <v>6515</v>
      </c>
      <c r="D139" s="15" t="s">
        <v>271</v>
      </c>
      <c r="E139" s="50"/>
      <c r="F139" s="72"/>
      <c r="G139" s="63">
        <f t="shared" si="4"/>
        <v>0</v>
      </c>
      <c r="H139" s="15" t="s">
        <v>96</v>
      </c>
      <c r="I139" s="15"/>
      <c r="J139" s="117" t="s">
        <v>272</v>
      </c>
      <c r="K139" s="13"/>
      <c r="L139" s="13"/>
      <c r="P139" s="22"/>
      <c r="Q139" s="22"/>
    </row>
    <row r="140" spans="1:18" ht="15" customHeight="1" x14ac:dyDescent="0.2">
      <c r="A140" s="124">
        <v>6519</v>
      </c>
      <c r="B140" s="15"/>
      <c r="C140" s="15"/>
      <c r="D140" s="15" t="s">
        <v>273</v>
      </c>
      <c r="E140" s="50"/>
      <c r="F140" s="72"/>
      <c r="G140" s="63">
        <f t="shared" si="4"/>
        <v>0</v>
      </c>
      <c r="H140" s="15" t="s">
        <v>96</v>
      </c>
      <c r="I140" s="15"/>
      <c r="J140" s="117"/>
      <c r="P140" s="22"/>
      <c r="Q140" s="22"/>
      <c r="R140" s="22"/>
    </row>
    <row r="141" spans="1:18" ht="15" customHeight="1" x14ac:dyDescent="0.2">
      <c r="A141" s="15">
        <v>6520</v>
      </c>
      <c r="B141" s="15">
        <v>652</v>
      </c>
      <c r="C141" s="15">
        <v>6520</v>
      </c>
      <c r="D141" s="15" t="s">
        <v>274</v>
      </c>
      <c r="E141" s="50"/>
      <c r="F141" s="72"/>
      <c r="G141" s="63">
        <f t="shared" si="4"/>
        <v>0</v>
      </c>
      <c r="H141" s="15" t="s">
        <v>96</v>
      </c>
      <c r="I141" s="15"/>
      <c r="J141" s="117" t="s">
        <v>275</v>
      </c>
      <c r="P141" s="22"/>
      <c r="Q141" s="22"/>
      <c r="R141" s="22"/>
    </row>
    <row r="142" spans="1:18" ht="15" customHeight="1" x14ac:dyDescent="0.2">
      <c r="A142" s="15">
        <v>6521</v>
      </c>
      <c r="B142" s="15"/>
      <c r="C142" s="15">
        <v>6521</v>
      </c>
      <c r="D142" s="15" t="s">
        <v>276</v>
      </c>
      <c r="E142" s="50"/>
      <c r="F142" s="72"/>
      <c r="G142" s="63">
        <f t="shared" si="4"/>
        <v>0</v>
      </c>
      <c r="H142" s="11" t="s">
        <v>96</v>
      </c>
      <c r="I142" s="11"/>
      <c r="J142" s="117" t="s">
        <v>277</v>
      </c>
      <c r="P142" s="22"/>
      <c r="Q142" s="22"/>
      <c r="R142" s="22"/>
    </row>
    <row r="143" spans="1:18" s="23" customFormat="1" ht="15" customHeight="1" x14ac:dyDescent="0.2">
      <c r="A143" s="15">
        <v>6530</v>
      </c>
      <c r="B143" s="15">
        <v>653</v>
      </c>
      <c r="C143" s="15">
        <v>6530</v>
      </c>
      <c r="D143" s="15" t="s">
        <v>278</v>
      </c>
      <c r="E143" s="50"/>
      <c r="F143" s="72"/>
      <c r="G143" s="63">
        <f t="shared" si="4"/>
        <v>0</v>
      </c>
      <c r="H143" s="15" t="s">
        <v>96</v>
      </c>
      <c r="I143" s="19"/>
      <c r="J143" s="117"/>
      <c r="K143"/>
      <c r="L143"/>
      <c r="M143"/>
      <c r="N143" s="22"/>
      <c r="O143" s="22"/>
      <c r="P143"/>
      <c r="Q143" s="22"/>
      <c r="R143" s="22"/>
    </row>
    <row r="144" spans="1:18" s="23" customFormat="1" ht="15" customHeight="1" x14ac:dyDescent="0.2">
      <c r="A144" s="15">
        <v>6540</v>
      </c>
      <c r="B144" s="15">
        <v>654</v>
      </c>
      <c r="C144" s="15">
        <v>6540</v>
      </c>
      <c r="D144" s="15" t="s">
        <v>279</v>
      </c>
      <c r="E144" s="50"/>
      <c r="F144" s="72"/>
      <c r="G144" s="63">
        <f t="shared" si="4"/>
        <v>0</v>
      </c>
      <c r="H144" s="15" t="s">
        <v>96</v>
      </c>
      <c r="I144" s="19"/>
      <c r="J144" s="117"/>
      <c r="K144"/>
      <c r="L144"/>
      <c r="M144"/>
      <c r="N144" s="22"/>
      <c r="O144" s="22"/>
      <c r="P144"/>
      <c r="Q144" s="22"/>
      <c r="R144" s="22"/>
    </row>
    <row r="145" spans="1:18" s="23" customFormat="1" ht="15" customHeight="1" x14ac:dyDescent="0.2">
      <c r="A145" s="15">
        <v>6545</v>
      </c>
      <c r="B145" s="15"/>
      <c r="C145" s="15">
        <v>6545</v>
      </c>
      <c r="D145" s="15" t="s">
        <v>280</v>
      </c>
      <c r="E145" s="50"/>
      <c r="F145" s="72"/>
      <c r="G145" s="63">
        <f t="shared" si="4"/>
        <v>0</v>
      </c>
      <c r="H145" s="15" t="s">
        <v>96</v>
      </c>
      <c r="I145" s="19"/>
      <c r="J145" s="117"/>
      <c r="K145"/>
      <c r="L145"/>
      <c r="M145"/>
      <c r="N145" s="22"/>
      <c r="O145" s="22"/>
      <c r="P145" s="13"/>
      <c r="Q145"/>
      <c r="R145" s="22"/>
    </row>
    <row r="146" spans="1:18" s="23" customFormat="1" ht="15" customHeight="1" x14ac:dyDescent="0.2">
      <c r="A146" s="15">
        <v>6550</v>
      </c>
      <c r="B146" s="15">
        <v>655</v>
      </c>
      <c r="C146" s="15">
        <v>6550</v>
      </c>
      <c r="D146" s="15" t="s">
        <v>281</v>
      </c>
      <c r="E146" s="50"/>
      <c r="F146" s="72"/>
      <c r="G146" s="63">
        <f t="shared" si="4"/>
        <v>0</v>
      </c>
      <c r="H146" s="15" t="s">
        <v>148</v>
      </c>
      <c r="I146" s="19"/>
      <c r="J146" s="117" t="s">
        <v>282</v>
      </c>
      <c r="K146"/>
      <c r="L146"/>
      <c r="M146"/>
      <c r="N146" s="22"/>
      <c r="O146" s="22"/>
      <c r="P146" s="18"/>
      <c r="Q146"/>
      <c r="R146"/>
    </row>
    <row r="147" spans="1:18" s="23" customFormat="1" ht="14.25" customHeight="1" x14ac:dyDescent="0.2">
      <c r="A147" s="15" t="s">
        <v>283</v>
      </c>
      <c r="B147" s="15">
        <v>656</v>
      </c>
      <c r="C147" s="15" t="s">
        <v>283</v>
      </c>
      <c r="D147" s="15" t="s">
        <v>284</v>
      </c>
      <c r="E147" s="50"/>
      <c r="F147" s="72"/>
      <c r="G147" s="63">
        <f t="shared" si="4"/>
        <v>0</v>
      </c>
      <c r="H147" s="15" t="s">
        <v>96</v>
      </c>
      <c r="I147" s="19"/>
      <c r="J147" s="117" t="s">
        <v>285</v>
      </c>
      <c r="K147"/>
      <c r="L147"/>
      <c r="M147"/>
      <c r="N147" s="22"/>
      <c r="O147" s="22"/>
      <c r="P147"/>
      <c r="Q147" s="13"/>
      <c r="R147"/>
    </row>
    <row r="148" spans="1:18" s="23" customFormat="1" ht="14.25" customHeight="1" x14ac:dyDescent="0.2">
      <c r="A148" s="15">
        <v>6590</v>
      </c>
      <c r="B148" s="15">
        <v>659</v>
      </c>
      <c r="C148" s="15">
        <v>6590</v>
      </c>
      <c r="D148" s="15" t="s">
        <v>286</v>
      </c>
      <c r="E148" s="50"/>
      <c r="F148" s="72"/>
      <c r="G148" s="63">
        <f t="shared" si="4"/>
        <v>0</v>
      </c>
      <c r="H148" s="15" t="s">
        <v>148</v>
      </c>
      <c r="I148" s="19"/>
      <c r="J148" s="117" t="s">
        <v>287</v>
      </c>
      <c r="K148"/>
      <c r="L148"/>
      <c r="M148"/>
      <c r="N148" s="22"/>
      <c r="O148" s="22"/>
      <c r="P148" s="13"/>
      <c r="Q148" s="18"/>
      <c r="R148" s="13"/>
    </row>
    <row r="149" spans="1:18" ht="14.25" customHeight="1" x14ac:dyDescent="0.2">
      <c r="A149" s="11">
        <v>66</v>
      </c>
      <c r="B149" s="15"/>
      <c r="C149" s="15"/>
      <c r="D149" s="11" t="s">
        <v>288</v>
      </c>
      <c r="E149" s="120"/>
      <c r="F149" s="122"/>
      <c r="G149" s="63">
        <f t="shared" si="4"/>
        <v>0</v>
      </c>
      <c r="H149" s="15" t="s">
        <v>113</v>
      </c>
      <c r="I149" s="15"/>
      <c r="J149" s="117"/>
      <c r="R149" s="18"/>
    </row>
    <row r="150" spans="1:18" ht="14.25" customHeight="1" x14ac:dyDescent="0.2">
      <c r="A150" s="15">
        <v>6600</v>
      </c>
      <c r="B150" s="15">
        <v>660</v>
      </c>
      <c r="C150" s="15">
        <v>6600</v>
      </c>
      <c r="D150" s="15" t="s">
        <v>289</v>
      </c>
      <c r="E150" s="50"/>
      <c r="F150" s="72"/>
      <c r="G150" s="63">
        <f t="shared" si="4"/>
        <v>0</v>
      </c>
      <c r="H150" s="11" t="s">
        <v>290</v>
      </c>
      <c r="I150" s="11"/>
      <c r="J150" s="117" t="s">
        <v>291</v>
      </c>
      <c r="Q150" s="13"/>
    </row>
    <row r="151" spans="1:18" ht="14.25" customHeight="1" x14ac:dyDescent="0.2">
      <c r="A151" s="15">
        <v>6601</v>
      </c>
      <c r="B151" s="15"/>
      <c r="C151" s="15"/>
      <c r="D151" s="15" t="s">
        <v>292</v>
      </c>
      <c r="E151" s="50"/>
      <c r="F151" s="72"/>
      <c r="G151" s="63">
        <f t="shared" si="4"/>
        <v>0</v>
      </c>
      <c r="H151" s="11" t="s">
        <v>126</v>
      </c>
      <c r="I151" s="11"/>
      <c r="J151" s="117" t="s">
        <v>293</v>
      </c>
      <c r="Q151" s="13"/>
    </row>
    <row r="152" spans="1:18" s="20" customFormat="1" ht="14.25" customHeight="1" x14ac:dyDescent="0.2">
      <c r="A152" s="15">
        <v>6610</v>
      </c>
      <c r="B152" s="15"/>
      <c r="C152" s="15"/>
      <c r="D152" s="15" t="s">
        <v>294</v>
      </c>
      <c r="E152" s="50"/>
      <c r="F152" s="72"/>
      <c r="G152" s="63">
        <f t="shared" ref="G152:G183" si="5">+E152+F152</f>
        <v>0</v>
      </c>
      <c r="H152" s="15" t="s">
        <v>290</v>
      </c>
      <c r="I152" s="15"/>
      <c r="J152" s="117" t="s">
        <v>295</v>
      </c>
      <c r="K152"/>
      <c r="L152"/>
      <c r="M152"/>
      <c r="N152" s="13"/>
      <c r="O152" s="13"/>
      <c r="P152"/>
      <c r="Q152"/>
      <c r="R152" s="13"/>
    </row>
    <row r="153" spans="1:18" s="18" customFormat="1" ht="14.25" customHeight="1" x14ac:dyDescent="0.2">
      <c r="A153" s="15">
        <v>6620</v>
      </c>
      <c r="B153" s="15">
        <v>662</v>
      </c>
      <c r="C153" s="15">
        <v>6620</v>
      </c>
      <c r="D153" s="15" t="s">
        <v>296</v>
      </c>
      <c r="E153" s="50"/>
      <c r="F153" s="72"/>
      <c r="G153" s="63">
        <f t="shared" si="5"/>
        <v>0</v>
      </c>
      <c r="H153" s="15" t="s">
        <v>290</v>
      </c>
      <c r="I153" s="21"/>
      <c r="J153" s="117" t="s">
        <v>297</v>
      </c>
      <c r="K153"/>
      <c r="L153"/>
      <c r="M153"/>
      <c r="P153"/>
      <c r="Q153"/>
      <c r="R153"/>
    </row>
    <row r="154" spans="1:18" ht="14.25" customHeight="1" x14ac:dyDescent="0.2">
      <c r="A154" s="15">
        <v>6690</v>
      </c>
      <c r="B154" s="15">
        <v>669</v>
      </c>
      <c r="C154" s="15">
        <v>6690</v>
      </c>
      <c r="D154" s="15" t="s">
        <v>298</v>
      </c>
      <c r="E154" s="50"/>
      <c r="F154" s="72"/>
      <c r="G154" s="63">
        <f t="shared" si="5"/>
        <v>0</v>
      </c>
      <c r="H154" s="15" t="s">
        <v>290</v>
      </c>
      <c r="I154" s="21"/>
      <c r="J154" s="117"/>
    </row>
    <row r="155" spans="1:18" s="20" customFormat="1" ht="14.25" customHeight="1" x14ac:dyDescent="0.2">
      <c r="A155" s="11">
        <v>67</v>
      </c>
      <c r="B155" s="11"/>
      <c r="C155" s="11"/>
      <c r="D155" s="11" t="s">
        <v>299</v>
      </c>
      <c r="E155" s="120"/>
      <c r="F155" s="122"/>
      <c r="G155" s="63">
        <f t="shared" si="5"/>
        <v>0</v>
      </c>
      <c r="H155" s="15" t="s">
        <v>113</v>
      </c>
      <c r="I155" s="21"/>
      <c r="J155" s="117"/>
      <c r="K155"/>
      <c r="L155"/>
      <c r="M155"/>
      <c r="N155" s="13"/>
      <c r="O155" s="13"/>
      <c r="P155"/>
      <c r="Q155"/>
      <c r="R155"/>
    </row>
    <row r="156" spans="1:18" ht="14.25" customHeight="1" x14ac:dyDescent="0.2">
      <c r="A156" s="15">
        <v>6700</v>
      </c>
      <c r="B156" s="15">
        <v>670</v>
      </c>
      <c r="C156" s="15">
        <v>6700</v>
      </c>
      <c r="D156" s="15" t="s">
        <v>300</v>
      </c>
      <c r="E156" s="50"/>
      <c r="F156" s="72"/>
      <c r="G156" s="63">
        <f t="shared" si="5"/>
        <v>0</v>
      </c>
      <c r="H156" s="15" t="s">
        <v>299</v>
      </c>
      <c r="I156" s="21"/>
      <c r="J156" s="117"/>
    </row>
    <row r="157" spans="1:18" ht="14.25" customHeight="1" x14ac:dyDescent="0.2">
      <c r="A157" s="15">
        <v>6710</v>
      </c>
      <c r="B157" s="15">
        <v>671</v>
      </c>
      <c r="C157" s="15">
        <v>6710</v>
      </c>
      <c r="D157" s="15" t="s">
        <v>301</v>
      </c>
      <c r="E157" s="50"/>
      <c r="F157" s="72"/>
      <c r="G157" s="63">
        <f t="shared" si="5"/>
        <v>0</v>
      </c>
      <c r="H157" s="15" t="s">
        <v>299</v>
      </c>
      <c r="I157" s="21"/>
      <c r="J157" s="117"/>
    </row>
    <row r="158" spans="1:18" ht="14.25" customHeight="1" x14ac:dyDescent="0.2">
      <c r="A158" s="15">
        <v>6720</v>
      </c>
      <c r="B158" s="15">
        <v>672</v>
      </c>
      <c r="C158" s="15">
        <v>6720</v>
      </c>
      <c r="D158" s="15" t="s">
        <v>302</v>
      </c>
      <c r="E158" s="50"/>
      <c r="F158" s="72"/>
      <c r="G158" s="63">
        <f t="shared" si="5"/>
        <v>0</v>
      </c>
      <c r="H158" s="15" t="s">
        <v>299</v>
      </c>
      <c r="I158" s="21"/>
      <c r="J158" s="117"/>
    </row>
    <row r="159" spans="1:18" ht="14.25" customHeight="1" x14ac:dyDescent="0.2">
      <c r="A159" s="15">
        <v>6790</v>
      </c>
      <c r="B159" s="15">
        <v>679</v>
      </c>
      <c r="C159" s="15">
        <v>6790</v>
      </c>
      <c r="D159" s="15" t="s">
        <v>303</v>
      </c>
      <c r="E159" s="50"/>
      <c r="F159" s="72"/>
      <c r="G159" s="63">
        <f t="shared" si="5"/>
        <v>0</v>
      </c>
      <c r="H159" s="15" t="s">
        <v>299</v>
      </c>
      <c r="I159" s="15"/>
      <c r="J159" s="117"/>
    </row>
    <row r="160" spans="1:18" ht="14.25" customHeight="1" x14ac:dyDescent="0.2">
      <c r="A160" s="11">
        <v>68</v>
      </c>
      <c r="B160" s="11"/>
      <c r="C160" s="11"/>
      <c r="D160" s="11" t="s">
        <v>304</v>
      </c>
      <c r="E160" s="120"/>
      <c r="F160" s="122"/>
      <c r="G160" s="63">
        <f t="shared" si="5"/>
        <v>0</v>
      </c>
      <c r="H160" s="15" t="s">
        <v>113</v>
      </c>
      <c r="I160" s="15"/>
      <c r="J160" s="117"/>
    </row>
    <row r="161" spans="1:10" ht="14.25" customHeight="1" x14ac:dyDescent="0.2">
      <c r="A161" s="15">
        <v>6800</v>
      </c>
      <c r="B161" s="15">
        <v>680</v>
      </c>
      <c r="C161" s="15">
        <v>6800</v>
      </c>
      <c r="D161" s="15" t="s">
        <v>305</v>
      </c>
      <c r="E161" s="50"/>
      <c r="F161" s="72"/>
      <c r="G161" s="63">
        <f t="shared" si="5"/>
        <v>0</v>
      </c>
      <c r="H161" s="15" t="s">
        <v>99</v>
      </c>
      <c r="I161" s="15"/>
      <c r="J161" s="117" t="s">
        <v>306</v>
      </c>
    </row>
    <row r="162" spans="1:10" ht="14.25" customHeight="1" x14ac:dyDescent="0.2">
      <c r="A162" s="15">
        <v>6820</v>
      </c>
      <c r="B162" s="15">
        <v>682</v>
      </c>
      <c r="C162" s="15">
        <v>6820</v>
      </c>
      <c r="D162" s="15" t="s">
        <v>307</v>
      </c>
      <c r="E162" s="50"/>
      <c r="F162" s="72"/>
      <c r="G162" s="63">
        <f t="shared" si="5"/>
        <v>0</v>
      </c>
      <c r="H162" s="15" t="s">
        <v>99</v>
      </c>
      <c r="I162" s="15"/>
      <c r="J162" s="117" t="s">
        <v>308</v>
      </c>
    </row>
    <row r="163" spans="1:10" ht="14.25" customHeight="1" x14ac:dyDescent="0.2">
      <c r="A163" s="15">
        <v>6850</v>
      </c>
      <c r="B163" s="15">
        <v>685</v>
      </c>
      <c r="C163" s="15">
        <v>6850</v>
      </c>
      <c r="D163" s="15" t="s">
        <v>309</v>
      </c>
      <c r="E163" s="50"/>
      <c r="F163" s="72"/>
      <c r="G163" s="63">
        <f t="shared" si="5"/>
        <v>0</v>
      </c>
      <c r="H163" s="15" t="s">
        <v>99</v>
      </c>
      <c r="I163" s="21"/>
      <c r="J163" s="117" t="s">
        <v>310</v>
      </c>
    </row>
    <row r="164" spans="1:10" ht="14.25" customHeight="1" x14ac:dyDescent="0.2">
      <c r="A164" s="15">
        <v>6860</v>
      </c>
      <c r="B164" s="15">
        <v>686</v>
      </c>
      <c r="C164" s="15">
        <v>6860</v>
      </c>
      <c r="D164" s="15" t="s">
        <v>311</v>
      </c>
      <c r="E164" s="50"/>
      <c r="F164" s="72"/>
      <c r="G164" s="63">
        <f t="shared" si="5"/>
        <v>0</v>
      </c>
      <c r="H164" s="15" t="s">
        <v>99</v>
      </c>
      <c r="I164" s="15"/>
      <c r="J164" s="117" t="s">
        <v>312</v>
      </c>
    </row>
    <row r="165" spans="1:10" ht="14.25" customHeight="1" x14ac:dyDescent="0.2">
      <c r="A165" s="15">
        <v>6890</v>
      </c>
      <c r="B165" s="15">
        <v>689</v>
      </c>
      <c r="C165" s="15">
        <v>6890</v>
      </c>
      <c r="D165" s="15" t="s">
        <v>313</v>
      </c>
      <c r="E165" s="50"/>
      <c r="F165" s="72"/>
      <c r="G165" s="63">
        <f t="shared" si="5"/>
        <v>0</v>
      </c>
      <c r="H165" s="15" t="s">
        <v>99</v>
      </c>
      <c r="I165" s="19"/>
      <c r="J165" s="117"/>
    </row>
    <row r="166" spans="1:10" ht="14.25" customHeight="1" x14ac:dyDescent="0.2">
      <c r="A166" s="11">
        <v>69</v>
      </c>
      <c r="B166" s="11"/>
      <c r="C166" s="11"/>
      <c r="D166" s="11" t="s">
        <v>314</v>
      </c>
      <c r="E166" s="120"/>
      <c r="F166" s="122"/>
      <c r="G166" s="63">
        <f t="shared" si="5"/>
        <v>0</v>
      </c>
      <c r="H166" s="15" t="s">
        <v>113</v>
      </c>
      <c r="I166" s="15"/>
      <c r="J166" s="117"/>
    </row>
    <row r="167" spans="1:10" ht="14.25" customHeight="1" x14ac:dyDescent="0.2">
      <c r="A167" s="15">
        <v>6900</v>
      </c>
      <c r="B167" s="15">
        <v>690</v>
      </c>
      <c r="C167" s="15">
        <v>6900</v>
      </c>
      <c r="D167" s="15" t="s">
        <v>315</v>
      </c>
      <c r="E167" s="50"/>
      <c r="F167" s="72"/>
      <c r="G167" s="63">
        <f t="shared" si="5"/>
        <v>0</v>
      </c>
      <c r="H167" s="11" t="s">
        <v>99</v>
      </c>
      <c r="I167" s="11"/>
      <c r="J167" s="117" t="s">
        <v>316</v>
      </c>
    </row>
    <row r="168" spans="1:10" ht="14.25" customHeight="1" x14ac:dyDescent="0.2">
      <c r="A168" s="15">
        <v>6910</v>
      </c>
      <c r="B168" s="15">
        <v>691</v>
      </c>
      <c r="C168" s="15">
        <v>6910</v>
      </c>
      <c r="D168" s="15" t="s">
        <v>317</v>
      </c>
      <c r="E168" s="50"/>
      <c r="F168" s="72"/>
      <c r="G168" s="63">
        <f t="shared" si="5"/>
        <v>0</v>
      </c>
      <c r="H168" s="11" t="s">
        <v>99</v>
      </c>
      <c r="I168" s="11"/>
      <c r="J168" s="117" t="s">
        <v>318</v>
      </c>
    </row>
    <row r="169" spans="1:10" ht="14.25" customHeight="1" x14ac:dyDescent="0.2">
      <c r="A169" s="15">
        <v>6940</v>
      </c>
      <c r="B169" s="15">
        <v>694</v>
      </c>
      <c r="C169" s="15">
        <v>6940</v>
      </c>
      <c r="D169" s="15" t="s">
        <v>319</v>
      </c>
      <c r="E169" s="50"/>
      <c r="F169" s="72"/>
      <c r="G169" s="63">
        <f t="shared" si="5"/>
        <v>0</v>
      </c>
      <c r="H169" s="15" t="s">
        <v>99</v>
      </c>
      <c r="I169" s="21"/>
      <c r="J169" s="117" t="s">
        <v>320</v>
      </c>
    </row>
    <row r="170" spans="1:10" ht="14.25" customHeight="1" x14ac:dyDescent="0.2">
      <c r="A170" s="15">
        <v>6990</v>
      </c>
      <c r="B170" s="15">
        <v>699</v>
      </c>
      <c r="C170" s="15">
        <v>6990</v>
      </c>
      <c r="D170" s="15" t="s">
        <v>321</v>
      </c>
      <c r="E170" s="50"/>
      <c r="F170" s="72"/>
      <c r="G170" s="63">
        <f t="shared" si="5"/>
        <v>0</v>
      </c>
      <c r="H170" s="15" t="s">
        <v>99</v>
      </c>
      <c r="I170" s="19"/>
      <c r="J170" s="117" t="s">
        <v>322</v>
      </c>
    </row>
    <row r="171" spans="1:10" ht="15" customHeight="1" x14ac:dyDescent="0.2">
      <c r="A171" s="11">
        <v>70</v>
      </c>
      <c r="B171" s="11"/>
      <c r="C171" s="11"/>
      <c r="D171" s="11" t="s">
        <v>323</v>
      </c>
      <c r="E171" s="120"/>
      <c r="F171" s="122"/>
      <c r="G171" s="63">
        <f t="shared" si="5"/>
        <v>0</v>
      </c>
      <c r="H171" s="15" t="s">
        <v>113</v>
      </c>
      <c r="I171" s="21"/>
      <c r="J171" s="117"/>
    </row>
    <row r="172" spans="1:10" ht="15" customHeight="1" x14ac:dyDescent="0.2">
      <c r="A172" s="15">
        <v>7000</v>
      </c>
      <c r="B172" s="15">
        <v>700</v>
      </c>
      <c r="C172" s="15">
        <v>7000</v>
      </c>
      <c r="D172" s="15" t="s">
        <v>324</v>
      </c>
      <c r="E172" s="50"/>
      <c r="F172" s="72"/>
      <c r="G172" s="63">
        <f t="shared" si="5"/>
        <v>0</v>
      </c>
      <c r="H172" s="15" t="s">
        <v>96</v>
      </c>
      <c r="I172" s="15"/>
      <c r="J172" s="117"/>
    </row>
    <row r="173" spans="1:10" ht="15" customHeight="1" x14ac:dyDescent="0.2">
      <c r="A173" s="15">
        <v>7020</v>
      </c>
      <c r="B173" s="15">
        <v>702</v>
      </c>
      <c r="C173" s="15">
        <v>7020</v>
      </c>
      <c r="D173" s="15" t="s">
        <v>236</v>
      </c>
      <c r="E173" s="50"/>
      <c r="F173" s="72"/>
      <c r="G173" s="63">
        <f t="shared" si="5"/>
        <v>0</v>
      </c>
      <c r="H173" s="11" t="s">
        <v>96</v>
      </c>
      <c r="I173" s="11"/>
      <c r="J173" s="117"/>
    </row>
    <row r="174" spans="1:10" ht="15" customHeight="1" x14ac:dyDescent="0.2">
      <c r="A174" s="15">
        <v>7040</v>
      </c>
      <c r="B174" s="15">
        <v>704</v>
      </c>
      <c r="C174" s="15">
        <v>7040</v>
      </c>
      <c r="D174" s="15" t="s">
        <v>325</v>
      </c>
      <c r="E174" s="50"/>
      <c r="F174" s="72"/>
      <c r="G174" s="63">
        <f t="shared" si="5"/>
        <v>0</v>
      </c>
      <c r="H174" s="15" t="s">
        <v>96</v>
      </c>
      <c r="I174" s="15"/>
      <c r="J174" s="117" t="s">
        <v>326</v>
      </c>
    </row>
    <row r="175" spans="1:10" ht="15" customHeight="1" x14ac:dyDescent="0.2">
      <c r="A175" s="15">
        <v>7070</v>
      </c>
      <c r="B175" s="15">
        <v>707</v>
      </c>
      <c r="C175" s="15">
        <v>7070</v>
      </c>
      <c r="D175" s="15" t="s">
        <v>327</v>
      </c>
      <c r="E175" s="50"/>
      <c r="F175" s="72"/>
      <c r="G175" s="63">
        <f t="shared" si="5"/>
        <v>0</v>
      </c>
      <c r="H175" s="15" t="s">
        <v>96</v>
      </c>
      <c r="I175" s="15"/>
      <c r="J175" s="117"/>
    </row>
    <row r="176" spans="1:10" ht="15" customHeight="1" x14ac:dyDescent="0.2">
      <c r="A176" s="15">
        <v>7080</v>
      </c>
      <c r="B176" s="15">
        <v>708</v>
      </c>
      <c r="C176" s="15">
        <v>7080</v>
      </c>
      <c r="D176" s="15" t="s">
        <v>328</v>
      </c>
      <c r="E176" s="50"/>
      <c r="F176" s="72"/>
      <c r="G176" s="63">
        <f t="shared" si="5"/>
        <v>0</v>
      </c>
      <c r="H176" s="15" t="s">
        <v>96</v>
      </c>
      <c r="I176" s="15"/>
      <c r="J176" s="117"/>
    </row>
    <row r="177" spans="1:16" ht="15" customHeight="1" x14ac:dyDescent="0.2">
      <c r="A177" s="15">
        <v>7090</v>
      </c>
      <c r="B177" s="15">
        <v>709</v>
      </c>
      <c r="C177" s="15">
        <v>7090</v>
      </c>
      <c r="D177" s="15" t="s">
        <v>329</v>
      </c>
      <c r="E177" s="50"/>
      <c r="F177" s="72"/>
      <c r="G177" s="63">
        <f t="shared" si="5"/>
        <v>0</v>
      </c>
      <c r="H177" s="15" t="s">
        <v>96</v>
      </c>
      <c r="I177" s="15"/>
      <c r="J177" s="117"/>
      <c r="M177" s="22"/>
    </row>
    <row r="178" spans="1:16" ht="15" customHeight="1" x14ac:dyDescent="0.2">
      <c r="A178" s="11">
        <v>71</v>
      </c>
      <c r="B178" s="11"/>
      <c r="C178" s="11"/>
      <c r="D178" s="11" t="s">
        <v>330</v>
      </c>
      <c r="E178" s="120"/>
      <c r="F178" s="122"/>
      <c r="G178" s="63">
        <f t="shared" si="5"/>
        <v>0</v>
      </c>
      <c r="H178" s="15" t="s">
        <v>113</v>
      </c>
      <c r="I178" s="15"/>
      <c r="J178" s="117"/>
    </row>
    <row r="179" spans="1:16" ht="15" customHeight="1" x14ac:dyDescent="0.2">
      <c r="A179" s="15">
        <v>7100</v>
      </c>
      <c r="B179" s="15">
        <v>710</v>
      </c>
      <c r="C179" s="15">
        <v>7100</v>
      </c>
      <c r="D179" s="15" t="s">
        <v>331</v>
      </c>
      <c r="E179" s="50"/>
      <c r="F179" s="72"/>
      <c r="G179" s="63">
        <f t="shared" si="5"/>
        <v>0</v>
      </c>
      <c r="H179" s="11" t="s">
        <v>101</v>
      </c>
      <c r="I179" s="11"/>
      <c r="J179" s="117"/>
    </row>
    <row r="180" spans="1:16" ht="15" customHeight="1" x14ac:dyDescent="0.2">
      <c r="A180" s="15">
        <v>7110</v>
      </c>
      <c r="B180" s="15">
        <v>711</v>
      </c>
      <c r="C180" s="15">
        <v>7110</v>
      </c>
      <c r="D180" s="15" t="s">
        <v>332</v>
      </c>
      <c r="E180" s="50"/>
      <c r="F180" s="72"/>
      <c r="G180" s="63">
        <f t="shared" si="5"/>
        <v>0</v>
      </c>
      <c r="H180" s="15" t="s">
        <v>101</v>
      </c>
      <c r="I180" s="15"/>
      <c r="J180" s="117"/>
    </row>
    <row r="181" spans="1:16" ht="15" customHeight="1" x14ac:dyDescent="0.2">
      <c r="A181" s="15">
        <v>7130</v>
      </c>
      <c r="B181" s="15">
        <v>713</v>
      </c>
      <c r="C181" s="15">
        <v>7130</v>
      </c>
      <c r="D181" s="15" t="s">
        <v>333</v>
      </c>
      <c r="E181" s="50"/>
      <c r="F181" s="72"/>
      <c r="G181" s="63">
        <f t="shared" si="5"/>
        <v>0</v>
      </c>
      <c r="H181" s="15" t="s">
        <v>101</v>
      </c>
      <c r="I181" s="15"/>
      <c r="J181" s="117"/>
    </row>
    <row r="182" spans="1:16" ht="15" customHeight="1" x14ac:dyDescent="0.2">
      <c r="A182" s="15">
        <v>7140</v>
      </c>
      <c r="B182" s="15">
        <v>714</v>
      </c>
      <c r="C182" s="15">
        <v>7140</v>
      </c>
      <c r="D182" s="15" t="s">
        <v>334</v>
      </c>
      <c r="E182" s="50"/>
      <c r="F182" s="72"/>
      <c r="G182" s="63">
        <f t="shared" si="5"/>
        <v>0</v>
      </c>
      <c r="H182" s="15" t="s">
        <v>101</v>
      </c>
      <c r="I182" s="15"/>
      <c r="J182" s="117"/>
      <c r="M182" s="22"/>
    </row>
    <row r="183" spans="1:16" ht="15" customHeight="1" x14ac:dyDescent="0.2">
      <c r="A183" s="15">
        <v>7150</v>
      </c>
      <c r="B183" s="15">
        <v>715</v>
      </c>
      <c r="C183" s="15">
        <v>7150</v>
      </c>
      <c r="D183" s="15" t="s">
        <v>335</v>
      </c>
      <c r="E183" s="50"/>
      <c r="F183" s="72"/>
      <c r="G183" s="63">
        <f t="shared" si="5"/>
        <v>0</v>
      </c>
      <c r="H183" s="15" t="s">
        <v>101</v>
      </c>
      <c r="I183" s="15"/>
      <c r="J183" s="117"/>
      <c r="K183" s="22"/>
      <c r="L183" s="22"/>
    </row>
    <row r="184" spans="1:16" ht="15" customHeight="1" x14ac:dyDescent="0.2">
      <c r="A184" s="15">
        <v>7160</v>
      </c>
      <c r="B184" s="15">
        <v>716</v>
      </c>
      <c r="C184" s="15">
        <v>7160</v>
      </c>
      <c r="D184" s="15" t="s">
        <v>336</v>
      </c>
      <c r="E184" s="50"/>
      <c r="F184" s="72"/>
      <c r="G184" s="63">
        <f t="shared" ref="G184:G215" si="6">+E184+F184</f>
        <v>0</v>
      </c>
      <c r="H184" s="11" t="s">
        <v>101</v>
      </c>
      <c r="I184" s="24"/>
      <c r="J184" s="117"/>
    </row>
    <row r="185" spans="1:16" ht="15" customHeight="1" x14ac:dyDescent="0.2">
      <c r="A185" s="15">
        <v>7180</v>
      </c>
      <c r="B185" s="15">
        <v>718</v>
      </c>
      <c r="C185" s="15">
        <v>7180</v>
      </c>
      <c r="D185" s="15" t="s">
        <v>337</v>
      </c>
      <c r="E185" s="50"/>
      <c r="F185" s="72"/>
      <c r="G185" s="63">
        <f t="shared" si="6"/>
        <v>0</v>
      </c>
      <c r="H185" s="15" t="s">
        <v>101</v>
      </c>
      <c r="I185" s="21"/>
      <c r="J185" s="117"/>
    </row>
    <row r="186" spans="1:16" ht="15" customHeight="1" x14ac:dyDescent="0.2">
      <c r="A186" s="15">
        <v>7190</v>
      </c>
      <c r="B186" s="15">
        <v>719</v>
      </c>
      <c r="C186" s="15">
        <v>7190</v>
      </c>
      <c r="D186" s="15" t="s">
        <v>338</v>
      </c>
      <c r="E186" s="50"/>
      <c r="F186" s="72"/>
      <c r="G186" s="63">
        <f t="shared" si="6"/>
        <v>0</v>
      </c>
      <c r="H186" s="15" t="s">
        <v>101</v>
      </c>
      <c r="I186" s="21"/>
      <c r="J186" s="117"/>
    </row>
    <row r="187" spans="1:16" ht="15" customHeight="1" x14ac:dyDescent="0.2">
      <c r="A187" s="11">
        <v>73</v>
      </c>
      <c r="B187" s="11"/>
      <c r="C187" s="11"/>
      <c r="D187" s="11" t="s">
        <v>339</v>
      </c>
      <c r="E187" s="120"/>
      <c r="F187" s="122"/>
      <c r="G187" s="63">
        <f t="shared" si="6"/>
        <v>0</v>
      </c>
      <c r="H187" s="11" t="s">
        <v>113</v>
      </c>
      <c r="I187" s="11"/>
      <c r="J187" s="117"/>
      <c r="K187" s="22"/>
      <c r="L187" s="22"/>
      <c r="M187" s="22"/>
    </row>
    <row r="188" spans="1:16" ht="15" customHeight="1" x14ac:dyDescent="0.2">
      <c r="A188" s="15">
        <v>7300</v>
      </c>
      <c r="B188" s="15">
        <v>730</v>
      </c>
      <c r="C188" s="15">
        <v>7300</v>
      </c>
      <c r="D188" s="15" t="s">
        <v>340</v>
      </c>
      <c r="E188" s="50"/>
      <c r="F188" s="72"/>
      <c r="G188" s="63">
        <f t="shared" si="6"/>
        <v>0</v>
      </c>
      <c r="H188" s="11" t="s">
        <v>91</v>
      </c>
      <c r="I188" s="11"/>
      <c r="J188" s="117"/>
    </row>
    <row r="189" spans="1:16" ht="15" customHeight="1" x14ac:dyDescent="0.2">
      <c r="A189" s="15">
        <v>7305</v>
      </c>
      <c r="B189" s="15"/>
      <c r="C189" s="15">
        <v>7305</v>
      </c>
      <c r="D189" s="15" t="s">
        <v>144</v>
      </c>
      <c r="E189" s="50"/>
      <c r="F189" s="72"/>
      <c r="G189" s="63">
        <f t="shared" si="6"/>
        <v>0</v>
      </c>
      <c r="H189" s="15" t="s">
        <v>91</v>
      </c>
      <c r="I189" s="15"/>
      <c r="J189" s="118"/>
    </row>
    <row r="190" spans="1:16" ht="15" customHeight="1" x14ac:dyDescent="0.2">
      <c r="A190" s="15">
        <v>7310</v>
      </c>
      <c r="B190" s="15">
        <v>731</v>
      </c>
      <c r="C190" s="15">
        <v>7310</v>
      </c>
      <c r="D190" s="15" t="s">
        <v>341</v>
      </c>
      <c r="E190" s="50"/>
      <c r="F190" s="72"/>
      <c r="G190" s="63">
        <f t="shared" si="6"/>
        <v>0</v>
      </c>
      <c r="H190" s="15" t="s">
        <v>91</v>
      </c>
      <c r="I190" s="21"/>
      <c r="J190" s="117" t="s">
        <v>342</v>
      </c>
    </row>
    <row r="191" spans="1:16" ht="15" customHeight="1" x14ac:dyDescent="0.2">
      <c r="A191" s="15">
        <v>7320</v>
      </c>
      <c r="B191" s="15">
        <v>732</v>
      </c>
      <c r="C191" s="15">
        <v>7320</v>
      </c>
      <c r="D191" s="15" t="s">
        <v>343</v>
      </c>
      <c r="E191" s="50"/>
      <c r="F191" s="72"/>
      <c r="G191" s="63">
        <f t="shared" si="6"/>
        <v>0</v>
      </c>
      <c r="H191" s="15" t="s">
        <v>91</v>
      </c>
      <c r="I191" s="15"/>
      <c r="J191" s="117"/>
    </row>
    <row r="192" spans="1:16" ht="15" customHeight="1" x14ac:dyDescent="0.2">
      <c r="A192" s="15">
        <v>7330</v>
      </c>
      <c r="B192" s="15">
        <v>733</v>
      </c>
      <c r="C192" s="15">
        <v>7330</v>
      </c>
      <c r="D192" s="15" t="s">
        <v>344</v>
      </c>
      <c r="E192" s="50"/>
      <c r="F192" s="72"/>
      <c r="G192" s="63">
        <f t="shared" si="6"/>
        <v>0</v>
      </c>
      <c r="H192" s="15" t="s">
        <v>91</v>
      </c>
      <c r="I192" s="21"/>
      <c r="J192" s="117"/>
      <c r="P192" s="22"/>
    </row>
    <row r="193" spans="1:18" ht="15" customHeight="1" x14ac:dyDescent="0.2">
      <c r="A193" s="15">
        <v>7340</v>
      </c>
      <c r="B193" s="15">
        <v>734</v>
      </c>
      <c r="C193" s="15">
        <v>7340</v>
      </c>
      <c r="D193" s="15" t="s">
        <v>345</v>
      </c>
      <c r="E193" s="50"/>
      <c r="F193" s="72"/>
      <c r="G193" s="63">
        <f t="shared" si="6"/>
        <v>0</v>
      </c>
      <c r="H193" s="11" t="s">
        <v>91</v>
      </c>
      <c r="I193" s="11"/>
      <c r="J193" s="117" t="s">
        <v>346</v>
      </c>
    </row>
    <row r="194" spans="1:18" ht="15" customHeight="1" x14ac:dyDescent="0.2">
      <c r="A194" s="15">
        <v>7350</v>
      </c>
      <c r="B194" s="15">
        <v>735</v>
      </c>
      <c r="C194" s="15">
        <v>7350</v>
      </c>
      <c r="D194" s="15" t="s">
        <v>347</v>
      </c>
      <c r="E194" s="50"/>
      <c r="F194" s="72"/>
      <c r="G194" s="63">
        <f t="shared" si="6"/>
        <v>0</v>
      </c>
      <c r="H194" s="11" t="s">
        <v>91</v>
      </c>
      <c r="I194" s="11"/>
      <c r="J194" s="117"/>
      <c r="Q194" s="22"/>
    </row>
    <row r="195" spans="1:18" ht="15" customHeight="1" x14ac:dyDescent="0.2">
      <c r="A195" s="15">
        <v>7370</v>
      </c>
      <c r="B195" s="15">
        <v>737</v>
      </c>
      <c r="C195" s="15">
        <v>7370</v>
      </c>
      <c r="D195" s="15" t="s">
        <v>348</v>
      </c>
      <c r="E195" s="50"/>
      <c r="F195" s="72"/>
      <c r="G195" s="63">
        <f t="shared" si="6"/>
        <v>0</v>
      </c>
      <c r="H195" s="15" t="s">
        <v>91</v>
      </c>
      <c r="I195" s="15"/>
      <c r="J195" s="117"/>
      <c r="R195" s="22"/>
    </row>
    <row r="196" spans="1:18" ht="15" customHeight="1" x14ac:dyDescent="0.2">
      <c r="A196" s="15">
        <v>7380</v>
      </c>
      <c r="B196" s="15">
        <v>738</v>
      </c>
      <c r="C196" s="15">
        <v>7380</v>
      </c>
      <c r="D196" s="15" t="s">
        <v>349</v>
      </c>
      <c r="E196" s="50"/>
      <c r="F196" s="72"/>
      <c r="G196" s="63">
        <f t="shared" si="6"/>
        <v>0</v>
      </c>
      <c r="H196" s="15" t="s">
        <v>91</v>
      </c>
      <c r="I196" s="15"/>
      <c r="J196" s="117"/>
    </row>
    <row r="197" spans="1:18" ht="15" customHeight="1" x14ac:dyDescent="0.2">
      <c r="A197" s="15">
        <v>7390</v>
      </c>
      <c r="B197" s="15">
        <v>739</v>
      </c>
      <c r="C197" s="15">
        <v>7390</v>
      </c>
      <c r="D197" s="15" t="s">
        <v>350</v>
      </c>
      <c r="E197" s="50"/>
      <c r="F197" s="72"/>
      <c r="G197" s="63">
        <f t="shared" si="6"/>
        <v>0</v>
      </c>
      <c r="H197" s="15" t="s">
        <v>91</v>
      </c>
      <c r="I197" s="15"/>
      <c r="J197" s="117"/>
    </row>
    <row r="198" spans="1:18" s="23" customFormat="1" ht="15" customHeight="1" x14ac:dyDescent="0.2">
      <c r="A198" s="11">
        <v>74</v>
      </c>
      <c r="B198" s="11"/>
      <c r="C198" s="11"/>
      <c r="D198" s="11" t="s">
        <v>351</v>
      </c>
      <c r="E198" s="120"/>
      <c r="F198" s="122"/>
      <c r="G198" s="63">
        <f t="shared" si="6"/>
        <v>0</v>
      </c>
      <c r="H198" s="15" t="s">
        <v>113</v>
      </c>
      <c r="I198" s="19"/>
      <c r="J198" s="117"/>
      <c r="K198"/>
      <c r="L198"/>
      <c r="M198"/>
      <c r="N198" s="22"/>
      <c r="O198" s="22"/>
      <c r="P198" s="22"/>
      <c r="Q198"/>
      <c r="R198"/>
    </row>
    <row r="199" spans="1:18" ht="15" customHeight="1" x14ac:dyDescent="0.2">
      <c r="A199" s="15">
        <v>7400</v>
      </c>
      <c r="B199" s="15">
        <v>740</v>
      </c>
      <c r="C199" s="15">
        <v>7400</v>
      </c>
      <c r="D199" s="15" t="s">
        <v>352</v>
      </c>
      <c r="E199" s="50"/>
      <c r="F199" s="72"/>
      <c r="G199" s="63">
        <f t="shared" si="6"/>
        <v>0</v>
      </c>
      <c r="H199" s="15" t="s">
        <v>148</v>
      </c>
      <c r="I199" s="15"/>
      <c r="J199" s="117" t="s">
        <v>353</v>
      </c>
      <c r="K199" s="13"/>
      <c r="L199" s="13"/>
      <c r="M199" s="13"/>
    </row>
    <row r="200" spans="1:18" ht="15" customHeight="1" x14ac:dyDescent="0.2">
      <c r="A200" s="15">
        <v>7410</v>
      </c>
      <c r="B200" s="15">
        <v>741</v>
      </c>
      <c r="C200" s="15">
        <v>7410</v>
      </c>
      <c r="D200" s="15" t="s">
        <v>354</v>
      </c>
      <c r="E200" s="50"/>
      <c r="F200" s="72"/>
      <c r="G200" s="63">
        <f t="shared" si="6"/>
        <v>0</v>
      </c>
      <c r="H200" s="15" t="s">
        <v>148</v>
      </c>
      <c r="I200" s="15"/>
      <c r="J200" s="117"/>
      <c r="Q200" s="22"/>
    </row>
    <row r="201" spans="1:18" ht="15" customHeight="1" x14ac:dyDescent="0.2">
      <c r="A201" s="15">
        <v>7420</v>
      </c>
      <c r="B201" s="15">
        <v>742</v>
      </c>
      <c r="C201" s="15">
        <v>7420</v>
      </c>
      <c r="D201" s="15" t="s">
        <v>355</v>
      </c>
      <c r="E201" s="50"/>
      <c r="F201" s="72"/>
      <c r="G201" s="63">
        <f t="shared" si="6"/>
        <v>0</v>
      </c>
      <c r="H201" s="11" t="s">
        <v>148</v>
      </c>
      <c r="I201" s="11"/>
      <c r="J201" s="117"/>
      <c r="R201" s="22"/>
    </row>
    <row r="202" spans="1:18" ht="15" customHeight="1" x14ac:dyDescent="0.2">
      <c r="A202" s="15">
        <v>7490</v>
      </c>
      <c r="B202" s="15">
        <v>749</v>
      </c>
      <c r="C202" s="15">
        <v>7490</v>
      </c>
      <c r="D202" s="15" t="s">
        <v>356</v>
      </c>
      <c r="E202" s="50"/>
      <c r="F202" s="72"/>
      <c r="G202" s="63">
        <f t="shared" si="6"/>
        <v>0</v>
      </c>
      <c r="H202" s="11" t="s">
        <v>148</v>
      </c>
      <c r="I202" s="11"/>
      <c r="J202" s="117" t="s">
        <v>357</v>
      </c>
    </row>
    <row r="203" spans="1:18" ht="15" customHeight="1" x14ac:dyDescent="0.2">
      <c r="A203" s="11">
        <v>75</v>
      </c>
      <c r="B203" s="11"/>
      <c r="C203" s="11"/>
      <c r="D203" s="11" t="s">
        <v>358</v>
      </c>
      <c r="E203" s="120"/>
      <c r="F203" s="122"/>
      <c r="G203" s="63">
        <f t="shared" si="6"/>
        <v>0</v>
      </c>
      <c r="H203" s="15" t="s">
        <v>113</v>
      </c>
      <c r="I203" s="15"/>
      <c r="J203" s="117"/>
      <c r="P203" s="22"/>
    </row>
    <row r="204" spans="1:18" s="23" customFormat="1" ht="15" customHeight="1" x14ac:dyDescent="0.2">
      <c r="A204" s="15">
        <v>7510</v>
      </c>
      <c r="B204" s="15">
        <v>751</v>
      </c>
      <c r="C204" s="15">
        <v>7510</v>
      </c>
      <c r="D204" s="15" t="s">
        <v>359</v>
      </c>
      <c r="E204" s="50"/>
      <c r="F204" s="72"/>
      <c r="G204" s="63">
        <f t="shared" si="6"/>
        <v>0</v>
      </c>
      <c r="H204" s="15" t="s">
        <v>360</v>
      </c>
      <c r="I204" s="21"/>
      <c r="J204" s="117"/>
      <c r="K204"/>
      <c r="L204"/>
      <c r="M204"/>
      <c r="N204" s="22"/>
      <c r="O204" s="22"/>
      <c r="P204"/>
      <c r="Q204"/>
      <c r="R204"/>
    </row>
    <row r="205" spans="1:18" ht="15" customHeight="1" x14ac:dyDescent="0.2">
      <c r="A205" s="15">
        <v>7520</v>
      </c>
      <c r="B205" s="15">
        <v>752</v>
      </c>
      <c r="C205" s="15">
        <v>7520</v>
      </c>
      <c r="D205" s="15" t="s">
        <v>361</v>
      </c>
      <c r="E205" s="50"/>
      <c r="F205" s="72"/>
      <c r="G205" s="63">
        <f t="shared" si="6"/>
        <v>0</v>
      </c>
      <c r="H205" s="15" t="s">
        <v>360</v>
      </c>
      <c r="I205" s="15"/>
      <c r="J205" s="117"/>
      <c r="Q205" s="22"/>
    </row>
    <row r="206" spans="1:18" ht="15" customHeight="1" x14ac:dyDescent="0.2">
      <c r="A206" s="15">
        <v>7530</v>
      </c>
      <c r="B206" s="15">
        <v>753</v>
      </c>
      <c r="C206" s="15">
        <v>7530</v>
      </c>
      <c r="D206" s="15" t="s">
        <v>362</v>
      </c>
      <c r="E206" s="50"/>
      <c r="F206" s="72"/>
      <c r="G206" s="63">
        <f t="shared" si="6"/>
        <v>0</v>
      </c>
      <c r="H206" s="15" t="s">
        <v>360</v>
      </c>
      <c r="I206" s="15"/>
      <c r="J206" s="117"/>
      <c r="R206" s="22"/>
    </row>
    <row r="207" spans="1:18" ht="15" customHeight="1" x14ac:dyDescent="0.2">
      <c r="A207" s="15">
        <v>7540</v>
      </c>
      <c r="B207" s="15">
        <v>754</v>
      </c>
      <c r="C207" s="15">
        <v>7540</v>
      </c>
      <c r="D207" s="15" t="s">
        <v>363</v>
      </c>
      <c r="E207" s="50"/>
      <c r="F207" s="72"/>
      <c r="G207" s="63">
        <f t="shared" si="6"/>
        <v>0</v>
      </c>
      <c r="H207" s="15" t="s">
        <v>360</v>
      </c>
      <c r="I207" s="21"/>
      <c r="J207" s="117"/>
    </row>
    <row r="208" spans="1:18" ht="15" customHeight="1" x14ac:dyDescent="0.2">
      <c r="A208" s="15">
        <v>7550</v>
      </c>
      <c r="B208" s="15">
        <v>755</v>
      </c>
      <c r="C208" s="15">
        <v>7550</v>
      </c>
      <c r="D208" s="15" t="s">
        <v>364</v>
      </c>
      <c r="E208" s="50"/>
      <c r="F208" s="72"/>
      <c r="G208" s="63">
        <f t="shared" si="6"/>
        <v>0</v>
      </c>
      <c r="H208" s="15" t="s">
        <v>360</v>
      </c>
      <c r="I208" s="21"/>
      <c r="J208" s="117" t="s">
        <v>365</v>
      </c>
    </row>
    <row r="209" spans="1:18" s="23" customFormat="1" ht="15" customHeight="1" x14ac:dyDescent="0.2">
      <c r="A209" s="11">
        <v>77</v>
      </c>
      <c r="B209" s="11"/>
      <c r="C209" s="11"/>
      <c r="D209" s="11" t="s">
        <v>366</v>
      </c>
      <c r="E209" s="120"/>
      <c r="F209" s="122"/>
      <c r="G209" s="63">
        <f t="shared" si="6"/>
        <v>0</v>
      </c>
      <c r="H209" s="15" t="s">
        <v>113</v>
      </c>
      <c r="I209" s="21"/>
      <c r="J209" s="117"/>
      <c r="K209"/>
      <c r="L209"/>
      <c r="M209"/>
      <c r="N209" s="22"/>
      <c r="O209" s="22"/>
      <c r="P209"/>
      <c r="Q209"/>
      <c r="R209"/>
    </row>
    <row r="210" spans="1:18" ht="15" customHeight="1" x14ac:dyDescent="0.2">
      <c r="A210" s="15">
        <v>7710</v>
      </c>
      <c r="B210" s="15">
        <v>771</v>
      </c>
      <c r="C210" s="15">
        <v>7710</v>
      </c>
      <c r="D210" s="15" t="s">
        <v>367</v>
      </c>
      <c r="E210" s="50"/>
      <c r="F210" s="72"/>
      <c r="G210" s="63">
        <f t="shared" si="6"/>
        <v>0</v>
      </c>
      <c r="H210" s="15" t="s">
        <v>148</v>
      </c>
      <c r="I210" s="15"/>
      <c r="J210" s="117"/>
    </row>
    <row r="211" spans="1:18" ht="15" customHeight="1" x14ac:dyDescent="0.2">
      <c r="A211" s="15">
        <v>7720</v>
      </c>
      <c r="B211" s="15">
        <v>772</v>
      </c>
      <c r="C211" s="15">
        <v>7720</v>
      </c>
      <c r="D211" s="15" t="s">
        <v>368</v>
      </c>
      <c r="E211" s="50"/>
      <c r="F211" s="72"/>
      <c r="G211" s="63">
        <f t="shared" si="6"/>
        <v>0</v>
      </c>
      <c r="H211" s="15" t="s">
        <v>148</v>
      </c>
      <c r="I211" s="21"/>
      <c r="J211" s="117"/>
    </row>
    <row r="212" spans="1:18" ht="15" customHeight="1" x14ac:dyDescent="0.2">
      <c r="A212" s="15">
        <v>7730</v>
      </c>
      <c r="B212" s="15">
        <v>773</v>
      </c>
      <c r="C212" s="15">
        <v>7730</v>
      </c>
      <c r="D212" s="15" t="s">
        <v>369</v>
      </c>
      <c r="E212" s="50"/>
      <c r="F212" s="72"/>
      <c r="G212" s="63">
        <f t="shared" si="6"/>
        <v>0</v>
      </c>
      <c r="H212" s="15" t="s">
        <v>148</v>
      </c>
      <c r="I212" s="21"/>
      <c r="J212" s="117"/>
    </row>
    <row r="213" spans="1:18" ht="15" customHeight="1" x14ac:dyDescent="0.2">
      <c r="A213" s="15">
        <v>7750</v>
      </c>
      <c r="B213" s="15">
        <v>775</v>
      </c>
      <c r="C213" s="15">
        <v>7750</v>
      </c>
      <c r="D213" s="15" t="s">
        <v>370</v>
      </c>
      <c r="E213" s="50"/>
      <c r="F213" s="72"/>
      <c r="G213" s="63">
        <f t="shared" si="6"/>
        <v>0</v>
      </c>
      <c r="H213" s="11" t="s">
        <v>148</v>
      </c>
      <c r="I213" s="11"/>
      <c r="J213" s="117" t="s">
        <v>371</v>
      </c>
    </row>
    <row r="214" spans="1:18" ht="15" customHeight="1" x14ac:dyDescent="0.2">
      <c r="A214" s="15">
        <v>7790</v>
      </c>
      <c r="B214" s="15">
        <v>779</v>
      </c>
      <c r="C214" s="15">
        <v>7790</v>
      </c>
      <c r="D214" s="15" t="s">
        <v>372</v>
      </c>
      <c r="E214" s="50"/>
      <c r="F214" s="72"/>
      <c r="G214" s="63">
        <f t="shared" si="6"/>
        <v>0</v>
      </c>
      <c r="H214" s="15" t="s">
        <v>148</v>
      </c>
      <c r="I214" s="21"/>
      <c r="J214" s="117"/>
    </row>
    <row r="215" spans="1:18" ht="15" customHeight="1" x14ac:dyDescent="0.2">
      <c r="A215" s="11">
        <v>78</v>
      </c>
      <c r="B215" s="11"/>
      <c r="C215" s="11"/>
      <c r="D215" s="11" t="s">
        <v>373</v>
      </c>
      <c r="E215" s="120"/>
      <c r="F215" s="122"/>
      <c r="G215" s="63">
        <f t="shared" si="6"/>
        <v>0</v>
      </c>
      <c r="H215" s="15" t="s">
        <v>113</v>
      </c>
      <c r="I215" s="21"/>
      <c r="J215" s="117"/>
    </row>
    <row r="216" spans="1:18" ht="15" customHeight="1" x14ac:dyDescent="0.2">
      <c r="A216" s="15">
        <v>7810</v>
      </c>
      <c r="B216" s="15">
        <v>781</v>
      </c>
      <c r="C216" s="15">
        <v>7810</v>
      </c>
      <c r="D216" s="15" t="s">
        <v>374</v>
      </c>
      <c r="E216" s="50"/>
      <c r="F216" s="72"/>
      <c r="G216" s="63">
        <f t="shared" ref="G216:G244" si="7">+E216+F216</f>
        <v>0</v>
      </c>
      <c r="H216" s="15" t="s">
        <v>126</v>
      </c>
      <c r="I216" s="15"/>
      <c r="J216" s="117" t="s">
        <v>375</v>
      </c>
      <c r="K216" s="22"/>
      <c r="L216" s="22"/>
      <c r="M216" s="22"/>
      <c r="P216" s="13"/>
    </row>
    <row r="217" spans="1:18" ht="15" customHeight="1" x14ac:dyDescent="0.2">
      <c r="A217" s="15">
        <v>7820</v>
      </c>
      <c r="B217" s="15">
        <v>782</v>
      </c>
      <c r="C217" s="15">
        <v>7820</v>
      </c>
      <c r="D217" s="15" t="s">
        <v>376</v>
      </c>
      <c r="E217" s="50"/>
      <c r="F217" s="72"/>
      <c r="G217" s="63">
        <f t="shared" si="7"/>
        <v>0</v>
      </c>
      <c r="H217" s="15" t="s">
        <v>126</v>
      </c>
      <c r="I217" s="15"/>
      <c r="J217" s="117"/>
      <c r="K217" s="22"/>
      <c r="L217" s="22"/>
      <c r="M217" s="22"/>
    </row>
    <row r="218" spans="1:18" ht="15" customHeight="1" x14ac:dyDescent="0.2">
      <c r="A218" s="15">
        <v>7829</v>
      </c>
      <c r="B218" s="15"/>
      <c r="C218" s="15">
        <v>7829</v>
      </c>
      <c r="D218" s="15" t="s">
        <v>377</v>
      </c>
      <c r="E218" s="50"/>
      <c r="F218" s="72"/>
      <c r="G218" s="63">
        <f t="shared" si="7"/>
        <v>0</v>
      </c>
      <c r="H218" s="15" t="s">
        <v>126</v>
      </c>
      <c r="I218" s="21"/>
      <c r="J218" s="117"/>
      <c r="K218" s="22"/>
      <c r="L218" s="22"/>
      <c r="M218" s="22"/>
      <c r="Q218" s="13"/>
    </row>
    <row r="219" spans="1:18" ht="15" customHeight="1" x14ac:dyDescent="0.2">
      <c r="A219" s="15">
        <v>7850</v>
      </c>
      <c r="B219" s="15">
        <v>785</v>
      </c>
      <c r="C219" s="15">
        <v>7850</v>
      </c>
      <c r="D219" s="15" t="s">
        <v>378</v>
      </c>
      <c r="E219" s="50"/>
      <c r="F219" s="72"/>
      <c r="G219" s="63">
        <f t="shared" si="7"/>
        <v>0</v>
      </c>
      <c r="H219" s="15" t="s">
        <v>126</v>
      </c>
      <c r="I219" s="19"/>
      <c r="J219" s="117"/>
      <c r="K219" s="22"/>
      <c r="L219" s="22"/>
      <c r="M219" s="22"/>
      <c r="R219" s="13"/>
    </row>
    <row r="220" spans="1:18" ht="15" customHeight="1" x14ac:dyDescent="0.2">
      <c r="A220" s="15">
        <v>7859</v>
      </c>
      <c r="B220" s="15"/>
      <c r="C220" s="15">
        <v>7859</v>
      </c>
      <c r="D220" s="15" t="s">
        <v>379</v>
      </c>
      <c r="E220" s="50"/>
      <c r="F220" s="72"/>
      <c r="G220" s="63">
        <f t="shared" si="7"/>
        <v>0</v>
      </c>
      <c r="H220" s="15" t="s">
        <v>126</v>
      </c>
      <c r="I220" s="21"/>
      <c r="J220" s="117"/>
      <c r="K220" s="22"/>
      <c r="L220" s="22"/>
      <c r="M220" s="22"/>
    </row>
    <row r="221" spans="1:18" ht="15" customHeight="1" x14ac:dyDescent="0.2">
      <c r="A221" s="15">
        <v>7870</v>
      </c>
      <c r="B221" s="15">
        <v>787</v>
      </c>
      <c r="C221" s="15">
        <v>7870</v>
      </c>
      <c r="D221" s="15" t="s">
        <v>380</v>
      </c>
      <c r="E221" s="50"/>
      <c r="F221" s="72"/>
      <c r="G221" s="63">
        <f t="shared" si="7"/>
        <v>0</v>
      </c>
      <c r="H221" s="15" t="s">
        <v>126</v>
      </c>
      <c r="I221" s="19"/>
      <c r="J221" s="117"/>
      <c r="K221" s="22"/>
      <c r="L221" s="22"/>
      <c r="M221" s="22"/>
    </row>
    <row r="222" spans="1:18" s="20" customFormat="1" ht="15" customHeight="1" x14ac:dyDescent="0.2">
      <c r="A222" s="15">
        <v>7879</v>
      </c>
      <c r="B222" s="15"/>
      <c r="C222" s="15">
        <v>7879</v>
      </c>
      <c r="D222" s="15" t="s">
        <v>381</v>
      </c>
      <c r="E222" s="50"/>
      <c r="F222" s="72"/>
      <c r="G222" s="63">
        <f t="shared" si="7"/>
        <v>0</v>
      </c>
      <c r="H222" s="15" t="s">
        <v>126</v>
      </c>
      <c r="I222" s="21"/>
      <c r="J222" s="117"/>
      <c r="K222" s="22"/>
      <c r="L222" s="22"/>
      <c r="M222" s="22"/>
      <c r="N222" s="13"/>
      <c r="O222" s="13"/>
      <c r="P222"/>
      <c r="Q222"/>
      <c r="R222"/>
    </row>
    <row r="223" spans="1:18" ht="15" customHeight="1" x14ac:dyDescent="0.2">
      <c r="A223" s="15">
        <v>7880</v>
      </c>
      <c r="B223" s="15">
        <v>788</v>
      </c>
      <c r="C223" s="15">
        <v>7880</v>
      </c>
      <c r="D223" s="15" t="s">
        <v>382</v>
      </c>
      <c r="E223" s="50"/>
      <c r="F223" s="72"/>
      <c r="G223" s="63">
        <f t="shared" si="7"/>
        <v>0</v>
      </c>
      <c r="H223" s="15" t="s">
        <v>126</v>
      </c>
      <c r="I223" s="15"/>
      <c r="J223" s="117"/>
      <c r="K223" s="22"/>
      <c r="L223" s="22"/>
      <c r="M223" s="22"/>
    </row>
    <row r="224" spans="1:18" ht="15" customHeight="1" x14ac:dyDescent="0.2">
      <c r="A224" s="15">
        <v>7890</v>
      </c>
      <c r="B224" s="15">
        <v>789</v>
      </c>
      <c r="C224" s="15">
        <v>7890</v>
      </c>
      <c r="D224" s="15" t="s">
        <v>383</v>
      </c>
      <c r="E224" s="50"/>
      <c r="F224" s="72"/>
      <c r="G224" s="63">
        <f t="shared" si="7"/>
        <v>0</v>
      </c>
      <c r="H224" s="11" t="s">
        <v>126</v>
      </c>
      <c r="I224" s="11"/>
      <c r="J224" s="117"/>
      <c r="K224" s="22"/>
      <c r="L224" s="22"/>
      <c r="M224" s="22"/>
    </row>
    <row r="225" spans="1:16" ht="15" customHeight="1" x14ac:dyDescent="0.2">
      <c r="A225" s="11">
        <v>7900</v>
      </c>
      <c r="B225" s="15">
        <v>790</v>
      </c>
      <c r="C225" s="15">
        <v>7900</v>
      </c>
      <c r="D225" s="11" t="s">
        <v>384</v>
      </c>
      <c r="E225" s="50"/>
      <c r="F225" s="72"/>
      <c r="G225" s="63">
        <f t="shared" si="7"/>
        <v>0</v>
      </c>
      <c r="H225" s="11" t="s">
        <v>126</v>
      </c>
      <c r="I225" s="11"/>
      <c r="J225" s="117" t="s">
        <v>385</v>
      </c>
    </row>
    <row r="226" spans="1:16" ht="15" customHeight="1" x14ac:dyDescent="0.2">
      <c r="A226" s="11">
        <v>80</v>
      </c>
      <c r="B226" s="11"/>
      <c r="C226" s="11"/>
      <c r="D226" s="11" t="s">
        <v>386</v>
      </c>
      <c r="E226" s="120"/>
      <c r="F226" s="122"/>
      <c r="G226" s="63">
        <f t="shared" si="7"/>
        <v>0</v>
      </c>
      <c r="H226" s="15" t="s">
        <v>113</v>
      </c>
      <c r="I226" s="21"/>
      <c r="J226" s="117"/>
    </row>
    <row r="227" spans="1:16" ht="15" customHeight="1" x14ac:dyDescent="0.2">
      <c r="A227" s="15">
        <v>8050</v>
      </c>
      <c r="B227" s="15">
        <v>805</v>
      </c>
      <c r="C227" s="15">
        <v>8050</v>
      </c>
      <c r="D227" s="15" t="s">
        <v>387</v>
      </c>
      <c r="E227" s="50"/>
      <c r="F227" s="50"/>
      <c r="G227" s="63">
        <f t="shared" si="7"/>
        <v>0</v>
      </c>
      <c r="H227" s="15" t="s">
        <v>126</v>
      </c>
      <c r="I227" s="15"/>
      <c r="J227" s="117"/>
    </row>
    <row r="228" spans="1:16" ht="15" customHeight="1" x14ac:dyDescent="0.2">
      <c r="A228" s="15">
        <v>8060</v>
      </c>
      <c r="B228" s="15">
        <v>806</v>
      </c>
      <c r="C228" s="15">
        <v>8060</v>
      </c>
      <c r="D228" s="15" t="s">
        <v>388</v>
      </c>
      <c r="E228" s="50"/>
      <c r="F228" s="50"/>
      <c r="G228" s="63">
        <f t="shared" si="7"/>
        <v>0</v>
      </c>
      <c r="H228" s="15" t="s">
        <v>126</v>
      </c>
      <c r="I228" s="15"/>
      <c r="J228" s="117"/>
    </row>
    <row r="229" spans="1:16" ht="15" customHeight="1" x14ac:dyDescent="0.2">
      <c r="A229" s="15">
        <v>8090</v>
      </c>
      <c r="B229" s="15">
        <v>809</v>
      </c>
      <c r="C229" s="15">
        <v>8090</v>
      </c>
      <c r="D229" s="15" t="s">
        <v>389</v>
      </c>
      <c r="E229" s="50"/>
      <c r="F229" s="50"/>
      <c r="G229" s="63">
        <f t="shared" si="7"/>
        <v>0</v>
      </c>
      <c r="H229" s="15" t="s">
        <v>126</v>
      </c>
      <c r="I229" s="21"/>
      <c r="J229" s="117" t="s">
        <v>390</v>
      </c>
    </row>
    <row r="230" spans="1:16" ht="15" customHeight="1" x14ac:dyDescent="0.2">
      <c r="A230" s="11">
        <v>81</v>
      </c>
      <c r="B230" s="11"/>
      <c r="C230" s="11"/>
      <c r="D230" s="11" t="s">
        <v>391</v>
      </c>
      <c r="E230" s="120"/>
      <c r="F230" s="120"/>
      <c r="G230" s="63">
        <f t="shared" si="7"/>
        <v>0</v>
      </c>
      <c r="H230" s="11"/>
      <c r="I230" s="11"/>
      <c r="J230" s="117"/>
    </row>
    <row r="231" spans="1:16" ht="15" customHeight="1" x14ac:dyDescent="0.2">
      <c r="A231" s="15">
        <v>8140</v>
      </c>
      <c r="B231" s="15">
        <v>814</v>
      </c>
      <c r="C231" s="15">
        <v>8140</v>
      </c>
      <c r="D231" s="15" t="s">
        <v>392</v>
      </c>
      <c r="E231" s="50"/>
      <c r="F231" s="50"/>
      <c r="G231" s="63">
        <f t="shared" si="7"/>
        <v>0</v>
      </c>
      <c r="H231" s="11" t="s">
        <v>126</v>
      </c>
      <c r="I231" s="11"/>
      <c r="J231" s="117"/>
    </row>
    <row r="232" spans="1:16" ht="15" customHeight="1" x14ac:dyDescent="0.2">
      <c r="A232" s="15">
        <v>8150</v>
      </c>
      <c r="B232" s="15">
        <v>815</v>
      </c>
      <c r="C232" s="15">
        <v>8150</v>
      </c>
      <c r="D232" s="15" t="s">
        <v>393</v>
      </c>
      <c r="E232" s="50"/>
      <c r="F232" s="50"/>
      <c r="G232" s="63">
        <f t="shared" si="7"/>
        <v>0</v>
      </c>
      <c r="H232" s="11" t="s">
        <v>126</v>
      </c>
      <c r="I232" s="11"/>
      <c r="J232" s="117"/>
      <c r="M232" s="22"/>
    </row>
    <row r="233" spans="1:16" ht="15" customHeight="1" x14ac:dyDescent="0.2">
      <c r="A233" s="15">
        <v>8160</v>
      </c>
      <c r="B233" s="15">
        <v>816</v>
      </c>
      <c r="C233" s="15">
        <v>8160</v>
      </c>
      <c r="D233" s="15" t="s">
        <v>394</v>
      </c>
      <c r="E233" s="50"/>
      <c r="F233" s="50"/>
      <c r="G233" s="63">
        <f t="shared" si="7"/>
        <v>0</v>
      </c>
      <c r="H233" s="15" t="s">
        <v>126</v>
      </c>
      <c r="I233" s="15"/>
      <c r="J233" s="117" t="s">
        <v>395</v>
      </c>
    </row>
    <row r="234" spans="1:16" ht="15" customHeight="1" x14ac:dyDescent="0.2">
      <c r="A234" s="11">
        <v>83</v>
      </c>
      <c r="B234" s="15">
        <v>830</v>
      </c>
      <c r="C234" s="15">
        <v>8300</v>
      </c>
      <c r="D234" s="11" t="s">
        <v>396</v>
      </c>
      <c r="E234" s="50"/>
      <c r="F234" s="50"/>
      <c r="G234" s="63">
        <f t="shared" si="7"/>
        <v>0</v>
      </c>
      <c r="H234" s="15" t="s">
        <v>126</v>
      </c>
      <c r="I234" s="15"/>
      <c r="J234" s="117"/>
    </row>
    <row r="235" spans="1:16" ht="15" customHeight="1" x14ac:dyDescent="0.2">
      <c r="A235" s="11">
        <v>84</v>
      </c>
      <c r="B235" s="15">
        <v>840</v>
      </c>
      <c r="C235" s="15">
        <v>8400</v>
      </c>
      <c r="D235" s="11" t="s">
        <v>397</v>
      </c>
      <c r="E235" s="50"/>
      <c r="F235" s="50"/>
      <c r="G235" s="63">
        <f t="shared" si="7"/>
        <v>0</v>
      </c>
      <c r="H235" s="15" t="s">
        <v>126</v>
      </c>
      <c r="I235" s="15"/>
      <c r="J235" s="117"/>
    </row>
    <row r="236" spans="1:16" ht="15" customHeight="1" x14ac:dyDescent="0.2">
      <c r="A236" s="11">
        <v>85</v>
      </c>
      <c r="B236" s="15">
        <v>850</v>
      </c>
      <c r="C236" s="15">
        <v>8500</v>
      </c>
      <c r="D236" s="11" t="s">
        <v>398</v>
      </c>
      <c r="E236" s="50"/>
      <c r="F236" s="50"/>
      <c r="G236" s="63">
        <f t="shared" si="7"/>
        <v>0</v>
      </c>
      <c r="H236" s="15" t="s">
        <v>126</v>
      </c>
      <c r="I236" s="15"/>
      <c r="J236" s="117"/>
    </row>
    <row r="237" spans="1:16" ht="4.5" customHeight="1" x14ac:dyDescent="0.2">
      <c r="A237" s="15"/>
      <c r="B237" s="15"/>
      <c r="C237" s="15"/>
      <c r="D237" s="15"/>
      <c r="E237" s="120"/>
      <c r="F237" s="120"/>
      <c r="G237" s="63">
        <f t="shared" si="7"/>
        <v>0</v>
      </c>
      <c r="I237" s="15"/>
      <c r="J237" s="117"/>
    </row>
    <row r="238" spans="1:16" ht="15" customHeight="1" x14ac:dyDescent="0.2">
      <c r="A238" s="11">
        <v>87</v>
      </c>
      <c r="B238" s="15"/>
      <c r="C238" s="15"/>
      <c r="D238" s="11" t="s">
        <v>399</v>
      </c>
      <c r="E238" s="120"/>
      <c r="F238" s="120"/>
      <c r="G238" s="63">
        <f t="shared" si="7"/>
        <v>0</v>
      </c>
      <c r="I238" s="15"/>
      <c r="J238" s="117"/>
    </row>
    <row r="239" spans="1:16" ht="15" customHeight="1" x14ac:dyDescent="0.2">
      <c r="A239" s="11">
        <v>8710</v>
      </c>
      <c r="B239" s="15">
        <v>871</v>
      </c>
      <c r="C239" s="15">
        <v>8710</v>
      </c>
      <c r="D239" s="15" t="s">
        <v>400</v>
      </c>
      <c r="E239" s="50"/>
      <c r="F239" s="50"/>
      <c r="G239" s="63">
        <f t="shared" si="7"/>
        <v>0</v>
      </c>
      <c r="H239" s="11" t="s">
        <v>126</v>
      </c>
      <c r="I239" s="24"/>
      <c r="J239" s="117"/>
    </row>
    <row r="240" spans="1:16" ht="4.5" customHeight="1" x14ac:dyDescent="0.2">
      <c r="A240" s="15"/>
      <c r="B240" s="15"/>
      <c r="C240" s="15"/>
      <c r="D240" s="15"/>
      <c r="E240" s="120"/>
      <c r="F240" s="120"/>
      <c r="G240" s="63">
        <f t="shared" si="7"/>
        <v>0</v>
      </c>
      <c r="H240" s="11"/>
      <c r="I240" s="24"/>
      <c r="J240" s="117"/>
      <c r="P240" s="22"/>
    </row>
    <row r="241" spans="1:19" ht="15" customHeight="1" x14ac:dyDescent="0.2">
      <c r="A241" s="11">
        <v>88</v>
      </c>
      <c r="B241" s="11"/>
      <c r="C241" s="11"/>
      <c r="D241" s="11" t="s">
        <v>401</v>
      </c>
      <c r="E241" s="120"/>
      <c r="F241" s="120"/>
      <c r="G241" s="63">
        <f t="shared" si="7"/>
        <v>0</v>
      </c>
      <c r="H241" s="11"/>
      <c r="I241" s="11"/>
      <c r="J241" s="107" t="s">
        <v>402</v>
      </c>
      <c r="P241" s="22"/>
    </row>
    <row r="242" spans="1:19" ht="15" customHeight="1" x14ac:dyDescent="0.2">
      <c r="A242" s="15">
        <v>8800</v>
      </c>
      <c r="B242" s="15">
        <v>880</v>
      </c>
      <c r="C242" s="15">
        <v>8800</v>
      </c>
      <c r="D242" s="15" t="s">
        <v>403</v>
      </c>
      <c r="E242" s="50"/>
      <c r="F242" s="50"/>
      <c r="G242" s="63">
        <f t="shared" si="7"/>
        <v>0</v>
      </c>
      <c r="H242" s="11" t="s">
        <v>126</v>
      </c>
      <c r="I242" s="26"/>
      <c r="J242" s="117"/>
      <c r="P242" s="22"/>
      <c r="Q242" s="22"/>
    </row>
    <row r="243" spans="1:19" ht="15" customHeight="1" x14ac:dyDescent="0.2">
      <c r="A243" s="15"/>
      <c r="B243" s="15"/>
      <c r="C243" s="15"/>
      <c r="D243" s="15" t="s">
        <v>404</v>
      </c>
      <c r="E243" s="50"/>
      <c r="F243" s="50"/>
      <c r="G243" s="63">
        <f t="shared" si="7"/>
        <v>0</v>
      </c>
      <c r="H243" s="15" t="s">
        <v>126</v>
      </c>
      <c r="I243" s="21"/>
      <c r="J243" s="117"/>
      <c r="P243" s="22"/>
      <c r="Q243" s="22"/>
      <c r="R243" s="22"/>
    </row>
    <row r="244" spans="1:19" ht="15" customHeight="1" x14ac:dyDescent="0.2">
      <c r="A244" s="127"/>
      <c r="B244" s="127"/>
      <c r="C244" s="127"/>
      <c r="D244" s="128" t="s">
        <v>405</v>
      </c>
      <c r="E244" s="129"/>
      <c r="F244" s="122"/>
      <c r="G244" s="63">
        <f t="shared" si="7"/>
        <v>0</v>
      </c>
      <c r="H244" s="56"/>
      <c r="I244" s="11"/>
      <c r="J244" s="117"/>
      <c r="P244" s="22"/>
      <c r="Q244" s="22"/>
      <c r="R244" s="22"/>
    </row>
    <row r="245" spans="1:19" ht="14.25" customHeight="1" x14ac:dyDescent="0.2">
      <c r="A245" s="56"/>
      <c r="B245" s="56"/>
      <c r="C245" s="56"/>
      <c r="D245" s="56"/>
      <c r="E245" s="130"/>
      <c r="F245" s="122"/>
      <c r="G245" s="63">
        <v>0</v>
      </c>
      <c r="H245" s="56" t="s">
        <v>113</v>
      </c>
      <c r="I245" s="11"/>
      <c r="J245" s="117"/>
      <c r="P245" s="22"/>
      <c r="Q245" s="22"/>
      <c r="R245" s="22"/>
    </row>
    <row r="246" spans="1:19" s="23" customFormat="1" ht="14.25" customHeight="1" x14ac:dyDescent="0.2">
      <c r="A246" s="131"/>
      <c r="B246" s="131"/>
      <c r="C246" s="131"/>
      <c r="D246" s="131"/>
      <c r="E246" s="132"/>
      <c r="F246" s="122"/>
      <c r="G246" s="63">
        <f t="shared" ref="G246:G276" si="8">+E246+F246</f>
        <v>0</v>
      </c>
      <c r="H246" s="56" t="s">
        <v>113</v>
      </c>
      <c r="I246" s="24"/>
      <c r="J246" s="117"/>
      <c r="K246" s="13"/>
      <c r="L246" s="13"/>
      <c r="M246"/>
      <c r="N246" s="22"/>
      <c r="O246" s="22"/>
      <c r="P246" s="22"/>
      <c r="Q246" s="22"/>
      <c r="R246" s="22"/>
      <c r="S246" s="22"/>
    </row>
    <row r="247" spans="1:19" s="23" customFormat="1" ht="14.25" customHeight="1" x14ac:dyDescent="0.2">
      <c r="A247" s="131"/>
      <c r="B247" s="131"/>
      <c r="C247" s="131"/>
      <c r="D247" s="133"/>
      <c r="E247" s="132"/>
      <c r="F247" s="122"/>
      <c r="G247" s="63">
        <f t="shared" si="8"/>
        <v>0</v>
      </c>
      <c r="H247" s="57" t="s">
        <v>113</v>
      </c>
      <c r="I247" s="19"/>
      <c r="J247" s="117"/>
      <c r="K247"/>
      <c r="L247"/>
      <c r="M247"/>
      <c r="N247" s="22"/>
      <c r="O247" s="22"/>
      <c r="P247" s="22"/>
      <c r="Q247" s="22"/>
      <c r="R247" s="22"/>
      <c r="S247" s="22"/>
    </row>
    <row r="248" spans="1:19" s="23" customFormat="1" ht="14.25" customHeight="1" x14ac:dyDescent="0.2">
      <c r="A248" s="57"/>
      <c r="B248" s="57"/>
      <c r="C248" s="57"/>
      <c r="D248" s="57"/>
      <c r="E248" s="130"/>
      <c r="F248" s="122"/>
      <c r="G248" s="63">
        <f t="shared" si="8"/>
        <v>0</v>
      </c>
      <c r="H248" s="57"/>
      <c r="I248" s="19"/>
      <c r="J248" s="117"/>
      <c r="K248"/>
      <c r="L248"/>
      <c r="M248"/>
      <c r="N248" s="22"/>
      <c r="O248" s="22"/>
      <c r="P248" s="22"/>
      <c r="Q248" s="22"/>
      <c r="R248" s="22"/>
      <c r="S248" s="22"/>
    </row>
    <row r="249" spans="1:19" s="23" customFormat="1" ht="14.25" customHeight="1" x14ac:dyDescent="0.2">
      <c r="A249" s="56"/>
      <c r="B249" s="56"/>
      <c r="C249" s="56"/>
      <c r="D249" s="56"/>
      <c r="E249" s="130"/>
      <c r="F249" s="122"/>
      <c r="G249" s="63">
        <f t="shared" si="8"/>
        <v>0</v>
      </c>
      <c r="H249" s="57" t="s">
        <v>113</v>
      </c>
      <c r="I249" s="19"/>
      <c r="J249" s="13"/>
      <c r="K249" s="13"/>
      <c r="L249" s="13"/>
      <c r="M249" s="13"/>
      <c r="N249" s="22"/>
      <c r="O249" s="22"/>
      <c r="P249" s="13"/>
      <c r="Q249"/>
      <c r="R249" s="22"/>
      <c r="S249" s="22"/>
    </row>
    <row r="250" spans="1:19" s="23" customFormat="1" ht="15" hidden="1" customHeight="1" x14ac:dyDescent="0.2">
      <c r="A250" s="57"/>
      <c r="B250" s="57"/>
      <c r="C250" s="57"/>
      <c r="D250" s="57"/>
      <c r="E250" s="130"/>
      <c r="F250" s="122"/>
      <c r="G250" s="63">
        <f t="shared" si="8"/>
        <v>0</v>
      </c>
      <c r="H250" s="57"/>
      <c r="I250" s="19"/>
      <c r="J250"/>
      <c r="K250"/>
      <c r="L250"/>
      <c r="M250"/>
      <c r="N250" s="22"/>
      <c r="O250" s="22"/>
      <c r="P250"/>
      <c r="Q250"/>
      <c r="R250" s="22"/>
      <c r="S250" s="22"/>
    </row>
    <row r="251" spans="1:19" s="23" customFormat="1" ht="15" hidden="1" customHeight="1" x14ac:dyDescent="0.2">
      <c r="A251" s="134"/>
      <c r="B251" s="134"/>
      <c r="C251" s="134"/>
      <c r="D251" s="134"/>
      <c r="E251" s="130"/>
      <c r="F251" s="122"/>
      <c r="G251" s="63">
        <f t="shared" si="8"/>
        <v>0</v>
      </c>
      <c r="H251" s="57"/>
      <c r="I251" s="19"/>
      <c r="J251"/>
      <c r="K251"/>
      <c r="L251"/>
      <c r="M251"/>
      <c r="N251" s="22"/>
      <c r="O251" s="22"/>
      <c r="P251"/>
      <c r="Q251"/>
      <c r="R251"/>
      <c r="S251" s="22"/>
    </row>
    <row r="252" spans="1:19" s="23" customFormat="1" ht="15" hidden="1" customHeight="1" x14ac:dyDescent="0.2">
      <c r="A252" s="56"/>
      <c r="B252" s="57"/>
      <c r="C252" s="57"/>
      <c r="D252" s="56"/>
      <c r="E252" s="130"/>
      <c r="F252" s="122"/>
      <c r="G252" s="63">
        <f t="shared" si="8"/>
        <v>0</v>
      </c>
      <c r="H252" s="57"/>
      <c r="I252" s="19"/>
      <c r="J252"/>
      <c r="K252"/>
      <c r="L252"/>
      <c r="M252"/>
      <c r="N252" s="22"/>
      <c r="O252" s="22"/>
      <c r="P252" s="13"/>
      <c r="Q252"/>
      <c r="R252"/>
      <c r="S252"/>
    </row>
    <row r="253" spans="1:19" s="23" customFormat="1" ht="15" hidden="1" customHeight="1" x14ac:dyDescent="0.2">
      <c r="A253" s="134"/>
      <c r="B253" s="134"/>
      <c r="C253" s="134"/>
      <c r="D253" s="134"/>
      <c r="E253" s="130"/>
      <c r="F253" s="122"/>
      <c r="G253" s="63">
        <f t="shared" si="8"/>
        <v>0</v>
      </c>
      <c r="H253" s="57"/>
      <c r="I253" s="19"/>
      <c r="J253"/>
      <c r="K253"/>
      <c r="L253"/>
      <c r="M253"/>
      <c r="N253" s="22"/>
      <c r="O253" s="22"/>
      <c r="P253"/>
      <c r="Q253"/>
      <c r="R253"/>
      <c r="S253"/>
    </row>
    <row r="254" spans="1:19" s="23" customFormat="1" ht="15" hidden="1" customHeight="1" x14ac:dyDescent="0.2">
      <c r="A254" s="134"/>
      <c r="B254" s="134"/>
      <c r="C254" s="134"/>
      <c r="D254" s="134"/>
      <c r="E254" s="130"/>
      <c r="F254" s="122"/>
      <c r="G254" s="63">
        <f t="shared" si="8"/>
        <v>0</v>
      </c>
      <c r="H254" s="57" t="s">
        <v>113</v>
      </c>
      <c r="I254" s="19"/>
      <c r="J254"/>
      <c r="K254"/>
      <c r="L254"/>
      <c r="M254"/>
      <c r="N254" s="22"/>
      <c r="O254" s="22"/>
      <c r="P254"/>
      <c r="Q254"/>
      <c r="R254"/>
      <c r="S254"/>
    </row>
    <row r="255" spans="1:19" ht="15" hidden="1" customHeight="1" x14ac:dyDescent="0.2">
      <c r="A255" s="57"/>
      <c r="B255" s="57"/>
      <c r="C255" s="57"/>
      <c r="D255" s="57"/>
      <c r="E255" s="130"/>
      <c r="F255" s="122"/>
      <c r="G255" s="63">
        <f t="shared" si="8"/>
        <v>0</v>
      </c>
      <c r="H255" s="57"/>
      <c r="I255" s="15"/>
    </row>
    <row r="256" spans="1:19" ht="15" hidden="1" customHeight="1" x14ac:dyDescent="0.2">
      <c r="A256" s="57"/>
      <c r="B256" s="57"/>
      <c r="C256" s="57"/>
      <c r="D256" s="57"/>
      <c r="E256" s="130"/>
      <c r="F256" s="122"/>
      <c r="G256" s="63">
        <f t="shared" si="8"/>
        <v>0</v>
      </c>
      <c r="H256" s="57"/>
      <c r="I256" s="15"/>
      <c r="Q256" s="22"/>
    </row>
    <row r="257" spans="1:19" ht="15" hidden="1" customHeight="1" x14ac:dyDescent="0.2">
      <c r="A257" s="57"/>
      <c r="B257" s="57"/>
      <c r="C257" s="57"/>
      <c r="D257" s="57"/>
      <c r="E257" s="54"/>
      <c r="F257" s="122"/>
      <c r="G257" s="63">
        <f t="shared" si="8"/>
        <v>0</v>
      </c>
      <c r="H257" s="56"/>
      <c r="I257" s="11"/>
    </row>
    <row r="258" spans="1:19" ht="15" hidden="1" customHeight="1" x14ac:dyDescent="0.2">
      <c r="A258" s="57"/>
      <c r="B258" s="57"/>
      <c r="C258" s="57"/>
      <c r="D258" s="57"/>
      <c r="E258" s="54"/>
      <c r="F258" s="122"/>
      <c r="G258" s="63">
        <f t="shared" si="8"/>
        <v>0</v>
      </c>
      <c r="H258" s="56"/>
      <c r="I258" s="11"/>
      <c r="R258" s="22"/>
    </row>
    <row r="259" spans="1:19" ht="15" hidden="1" customHeight="1" x14ac:dyDescent="0.2">
      <c r="A259" s="57"/>
      <c r="B259" s="57"/>
      <c r="C259" s="57"/>
      <c r="D259" s="57"/>
      <c r="E259" s="130"/>
      <c r="F259" s="122"/>
      <c r="G259" s="63">
        <f t="shared" si="8"/>
        <v>0</v>
      </c>
      <c r="H259" s="57"/>
      <c r="I259" s="15"/>
      <c r="S259" s="22"/>
    </row>
    <row r="260" spans="1:19" ht="15" hidden="1" customHeight="1" x14ac:dyDescent="0.2">
      <c r="A260" s="57"/>
      <c r="B260" s="57"/>
      <c r="C260" s="57"/>
      <c r="D260" s="57"/>
      <c r="E260" s="54"/>
      <c r="F260" s="122"/>
      <c r="G260" s="63">
        <f t="shared" si="8"/>
        <v>0</v>
      </c>
      <c r="H260" s="56"/>
      <c r="I260" s="11"/>
    </row>
    <row r="261" spans="1:19" ht="15" hidden="1" customHeight="1" x14ac:dyDescent="0.2">
      <c r="A261" s="57"/>
      <c r="B261" s="57"/>
      <c r="C261" s="57"/>
      <c r="D261" s="57"/>
      <c r="E261" s="130"/>
      <c r="F261" s="122"/>
      <c r="G261" s="63">
        <f t="shared" si="8"/>
        <v>0</v>
      </c>
      <c r="H261" s="57"/>
      <c r="I261" s="15"/>
    </row>
    <row r="262" spans="1:19" s="23" customFormat="1" ht="15" hidden="1" customHeight="1" x14ac:dyDescent="0.2">
      <c r="A262" s="134"/>
      <c r="B262" s="134"/>
      <c r="C262" s="134"/>
      <c r="D262" s="134"/>
      <c r="E262" s="130"/>
      <c r="F262" s="122"/>
      <c r="G262" s="63">
        <f t="shared" si="8"/>
        <v>0</v>
      </c>
      <c r="H262" s="57"/>
      <c r="I262" s="19"/>
      <c r="J262"/>
      <c r="K262"/>
      <c r="L262"/>
      <c r="M262"/>
      <c r="N262" s="22"/>
      <c r="O262" s="22"/>
      <c r="P262"/>
      <c r="Q262"/>
      <c r="R262"/>
      <c r="S262"/>
    </row>
    <row r="263" spans="1:19" ht="15" hidden="1" customHeight="1" x14ac:dyDescent="0.2">
      <c r="A263" s="57"/>
      <c r="B263" s="57"/>
      <c r="C263" s="57"/>
      <c r="D263" s="57"/>
      <c r="E263" s="130"/>
      <c r="F263" s="122"/>
      <c r="G263" s="63">
        <f t="shared" si="8"/>
        <v>0</v>
      </c>
      <c r="H263" s="57"/>
      <c r="I263" s="21"/>
    </row>
    <row r="264" spans="1:19" ht="15" hidden="1" customHeight="1" x14ac:dyDescent="0.2">
      <c r="A264" s="57"/>
      <c r="B264" s="57"/>
      <c r="C264" s="57"/>
      <c r="D264" s="57"/>
      <c r="E264" s="130"/>
      <c r="F264" s="122"/>
      <c r="G264" s="63">
        <f t="shared" si="8"/>
        <v>0</v>
      </c>
      <c r="H264" s="57"/>
      <c r="I264" s="15"/>
    </row>
    <row r="265" spans="1:19" ht="15" hidden="1" customHeight="1" x14ac:dyDescent="0.2">
      <c r="A265" s="57"/>
      <c r="B265" s="57"/>
      <c r="C265" s="57"/>
      <c r="D265" s="57"/>
      <c r="E265" s="54"/>
      <c r="F265" s="122"/>
      <c r="G265" s="63">
        <f t="shared" si="8"/>
        <v>0</v>
      </c>
      <c r="H265" s="56"/>
      <c r="I265" s="11"/>
    </row>
    <row r="266" spans="1:19" ht="15" hidden="1" customHeight="1" x14ac:dyDescent="0.2">
      <c r="A266" s="57"/>
      <c r="B266" s="57"/>
      <c r="C266" s="57"/>
      <c r="D266" s="57"/>
      <c r="E266" s="130"/>
      <c r="F266" s="122"/>
      <c r="G266" s="63">
        <f t="shared" si="8"/>
        <v>0</v>
      </c>
      <c r="H266" s="57"/>
      <c r="I266" s="15"/>
    </row>
    <row r="267" spans="1:19" ht="15" hidden="1" customHeight="1" x14ac:dyDescent="0.2">
      <c r="A267" s="57"/>
      <c r="B267" s="57"/>
      <c r="C267" s="57"/>
      <c r="D267" s="57"/>
      <c r="E267" s="130"/>
      <c r="F267" s="122"/>
      <c r="G267" s="63">
        <f t="shared" si="8"/>
        <v>0</v>
      </c>
      <c r="H267" s="57"/>
      <c r="I267" s="15"/>
    </row>
    <row r="268" spans="1:19" ht="15" hidden="1" customHeight="1" x14ac:dyDescent="0.2">
      <c r="A268" s="57"/>
      <c r="B268" s="57"/>
      <c r="C268" s="57"/>
      <c r="D268" s="57"/>
      <c r="E268" s="130"/>
      <c r="F268" s="122"/>
      <c r="G268" s="63">
        <f t="shared" si="8"/>
        <v>0</v>
      </c>
      <c r="H268" s="57"/>
      <c r="I268" s="15"/>
    </row>
    <row r="269" spans="1:19" ht="15" hidden="1" customHeight="1" x14ac:dyDescent="0.2">
      <c r="A269" s="57"/>
      <c r="B269" s="57"/>
      <c r="C269" s="57"/>
      <c r="D269" s="57"/>
      <c r="E269" s="54"/>
      <c r="F269" s="122"/>
      <c r="G269" s="63">
        <f t="shared" si="8"/>
        <v>0</v>
      </c>
      <c r="H269" s="56"/>
      <c r="I269" s="11"/>
    </row>
    <row r="270" spans="1:19" ht="15" hidden="1" customHeight="1" x14ac:dyDescent="0.2">
      <c r="A270" s="57"/>
      <c r="B270" s="57"/>
      <c r="C270" s="57"/>
      <c r="D270" s="57"/>
      <c r="E270" s="130"/>
      <c r="F270" s="122"/>
      <c r="G270" s="63">
        <f t="shared" si="8"/>
        <v>0</v>
      </c>
      <c r="H270" s="57"/>
      <c r="I270" s="15"/>
    </row>
    <row r="271" spans="1:19" ht="15" hidden="1" customHeight="1" x14ac:dyDescent="0.2">
      <c r="A271" s="57"/>
      <c r="B271" s="57"/>
      <c r="C271" s="57"/>
      <c r="D271" s="57"/>
      <c r="E271" s="54"/>
      <c r="F271" s="122"/>
      <c r="G271" s="63">
        <f t="shared" si="8"/>
        <v>0</v>
      </c>
      <c r="H271" s="56"/>
      <c r="I271" s="11"/>
    </row>
    <row r="272" spans="1:19" ht="15" hidden="1" customHeight="1" x14ac:dyDescent="0.2">
      <c r="A272" s="57"/>
      <c r="B272" s="57"/>
      <c r="C272" s="57"/>
      <c r="D272" s="57"/>
      <c r="E272" s="54"/>
      <c r="F272" s="122"/>
      <c r="G272" s="63">
        <f t="shared" si="8"/>
        <v>0</v>
      </c>
      <c r="H272" s="56"/>
      <c r="I272" s="11"/>
    </row>
    <row r="273" spans="1:19" ht="15" hidden="1" customHeight="1" x14ac:dyDescent="0.2">
      <c r="A273" s="57"/>
      <c r="B273" s="57"/>
      <c r="C273" s="57"/>
      <c r="D273" s="57"/>
      <c r="E273" s="54"/>
      <c r="F273" s="122"/>
      <c r="G273" s="63">
        <f t="shared" si="8"/>
        <v>0</v>
      </c>
      <c r="H273" s="56"/>
      <c r="I273" s="11"/>
      <c r="Q273" s="13"/>
    </row>
    <row r="274" spans="1:19" ht="15" hidden="1" customHeight="1" x14ac:dyDescent="0.2">
      <c r="A274" s="57"/>
      <c r="B274" s="57"/>
      <c r="C274" s="57"/>
      <c r="D274" s="57"/>
      <c r="E274" s="130"/>
      <c r="F274" s="122"/>
      <c r="G274" s="63">
        <f t="shared" si="8"/>
        <v>0</v>
      </c>
      <c r="H274" s="57"/>
      <c r="I274" s="15"/>
    </row>
    <row r="275" spans="1:19" ht="15" hidden="1" customHeight="1" x14ac:dyDescent="0.2">
      <c r="A275" s="57"/>
      <c r="B275" s="57"/>
      <c r="C275" s="57"/>
      <c r="D275" s="57"/>
      <c r="E275" s="54"/>
      <c r="F275" s="122"/>
      <c r="G275" s="63">
        <f t="shared" si="8"/>
        <v>0</v>
      </c>
      <c r="H275" s="56"/>
      <c r="I275" s="11"/>
      <c r="R275" s="13"/>
    </row>
    <row r="276" spans="1:19" ht="15" hidden="1" customHeight="1" x14ac:dyDescent="0.2">
      <c r="A276" s="57"/>
      <c r="B276" s="57"/>
      <c r="C276" s="57"/>
      <c r="D276" s="57"/>
      <c r="E276" s="130"/>
      <c r="F276" s="122"/>
      <c r="G276" s="63">
        <f t="shared" si="8"/>
        <v>0</v>
      </c>
      <c r="H276" s="57"/>
      <c r="I276" s="15"/>
      <c r="Q276" s="13"/>
      <c r="S276" s="13"/>
    </row>
    <row r="277" spans="1:19" ht="15" hidden="1" customHeight="1" x14ac:dyDescent="0.2">
      <c r="A277" s="57"/>
      <c r="B277" s="57"/>
      <c r="C277" s="57"/>
      <c r="D277" s="57"/>
      <c r="E277" s="120"/>
      <c r="F277" s="122"/>
      <c r="G277" s="63"/>
      <c r="H277" s="57"/>
      <c r="I277" s="15"/>
    </row>
    <row r="278" spans="1:19" ht="15" customHeight="1" x14ac:dyDescent="0.2">
      <c r="A278" s="11"/>
      <c r="B278" s="11"/>
      <c r="C278" s="11"/>
      <c r="D278" s="11" t="s">
        <v>406</v>
      </c>
      <c r="E278" s="36">
        <f>SUM(E7:E277)</f>
        <v>0</v>
      </c>
      <c r="F278" s="36">
        <f>SUM(F7:F277)</f>
        <v>0</v>
      </c>
      <c r="G278" s="36">
        <f>SUM(G7:G277)</f>
        <v>0</v>
      </c>
      <c r="H278" s="11"/>
      <c r="I278" s="11"/>
      <c r="R278" s="13"/>
    </row>
    <row r="279" spans="1:19" s="20" customFormat="1" ht="5.25" customHeight="1" x14ac:dyDescent="0.2">
      <c r="A279" s="11"/>
      <c r="B279" s="11"/>
      <c r="C279" s="11"/>
      <c r="D279" s="11"/>
      <c r="E279" s="36"/>
      <c r="F279" s="63"/>
      <c r="G279" s="14"/>
      <c r="H279" s="11"/>
      <c r="I279" s="11"/>
      <c r="J279"/>
      <c r="K279"/>
      <c r="L279"/>
      <c r="M279"/>
      <c r="N279" s="13"/>
      <c r="O279" s="13"/>
      <c r="P279"/>
      <c r="Q279"/>
      <c r="R279"/>
      <c r="S279" s="13"/>
    </row>
    <row r="280" spans="1:19" ht="15" hidden="1" customHeight="1" x14ac:dyDescent="0.2">
      <c r="A280" s="11"/>
      <c r="B280" s="11"/>
      <c r="C280" s="11"/>
      <c r="D280" s="11"/>
      <c r="E280" s="36"/>
      <c r="F280" s="63"/>
      <c r="G280" s="63"/>
      <c r="H280" s="11"/>
      <c r="I280" s="11"/>
    </row>
    <row r="281" spans="1:19" ht="15" hidden="1" customHeight="1" x14ac:dyDescent="0.2">
      <c r="A281" s="11"/>
      <c r="B281" s="11"/>
      <c r="C281" s="11"/>
      <c r="D281" s="11"/>
      <c r="E281" s="36"/>
      <c r="F281" s="63"/>
      <c r="G281" s="63"/>
      <c r="H281" s="11"/>
      <c r="I281" s="11"/>
    </row>
    <row r="282" spans="1:19" s="13" customFormat="1" ht="15" hidden="1" customHeight="1" x14ac:dyDescent="0.2">
      <c r="A282" s="11"/>
      <c r="B282" s="11"/>
      <c r="C282" s="11"/>
      <c r="D282" s="11"/>
      <c r="E282" s="36"/>
      <c r="F282" s="63"/>
      <c r="G282" s="14"/>
      <c r="H282" s="11"/>
      <c r="I282" s="11"/>
      <c r="J282"/>
      <c r="K282"/>
      <c r="L282"/>
      <c r="M282"/>
      <c r="P282"/>
      <c r="Q282"/>
      <c r="R282"/>
      <c r="S282"/>
    </row>
    <row r="283" spans="1:19" ht="15" hidden="1" customHeight="1" x14ac:dyDescent="0.2">
      <c r="A283" s="15"/>
      <c r="B283" s="15"/>
      <c r="C283" s="15"/>
      <c r="D283" s="15"/>
      <c r="E283" s="115"/>
      <c r="F283" s="63"/>
      <c r="G283" s="63"/>
      <c r="I283" s="15"/>
    </row>
    <row r="284" spans="1:19" ht="15" hidden="1" customHeight="1" x14ac:dyDescent="0.2">
      <c r="A284" s="15"/>
      <c r="B284" s="15"/>
      <c r="C284" s="15"/>
      <c r="D284" s="15"/>
      <c r="E284" s="115"/>
      <c r="F284" s="63"/>
      <c r="G284" s="63"/>
      <c r="I284" s="15"/>
    </row>
    <row r="285" spans="1:19" ht="15" hidden="1" customHeight="1" x14ac:dyDescent="0.2">
      <c r="A285" s="15"/>
      <c r="B285" s="15"/>
      <c r="C285" s="15"/>
      <c r="D285" s="15"/>
      <c r="E285" s="115"/>
      <c r="F285" s="63"/>
      <c r="G285" s="63"/>
      <c r="I285" s="15"/>
    </row>
    <row r="286" spans="1:19" ht="15" hidden="1" customHeight="1" x14ac:dyDescent="0.2">
      <c r="A286" s="65" t="s">
        <v>164</v>
      </c>
      <c r="B286" s="15"/>
      <c r="C286" s="15"/>
      <c r="D286" s="15"/>
      <c r="E286" s="115"/>
      <c r="F286" s="63"/>
      <c r="G286" s="63"/>
      <c r="I286" s="15"/>
    </row>
    <row r="287" spans="1:19" ht="15" hidden="1" customHeight="1" x14ac:dyDescent="0.2">
      <c r="A287" s="65"/>
      <c r="B287" s="15"/>
      <c r="C287" s="15"/>
      <c r="D287" s="15"/>
      <c r="E287" s="115"/>
      <c r="F287" s="63"/>
      <c r="G287" s="63"/>
      <c r="I287" s="15"/>
    </row>
    <row r="288" spans="1:19" ht="15" hidden="1" customHeight="1" x14ac:dyDescent="0.2">
      <c r="A288" s="65" t="s">
        <v>172</v>
      </c>
      <c r="B288" s="15"/>
      <c r="C288" s="15"/>
      <c r="D288" s="15"/>
      <c r="E288" s="115"/>
      <c r="F288" s="63"/>
      <c r="G288" s="63"/>
      <c r="I288" s="15"/>
    </row>
    <row r="289" spans="1:1" ht="15" hidden="1" customHeight="1" x14ac:dyDescent="0.2">
      <c r="A289" s="65" t="s">
        <v>38</v>
      </c>
    </row>
    <row r="290" spans="1:1" ht="15" hidden="1" customHeight="1" x14ac:dyDescent="0.2">
      <c r="A290" s="65" t="s">
        <v>407</v>
      </c>
    </row>
    <row r="291" spans="1:1" ht="15" hidden="1" customHeight="1" x14ac:dyDescent="0.2">
      <c r="A291" s="65" t="s">
        <v>180</v>
      </c>
    </row>
    <row r="292" spans="1:1" ht="15" hidden="1" customHeight="1" x14ac:dyDescent="0.2">
      <c r="A292" s="65" t="s">
        <v>233</v>
      </c>
    </row>
    <row r="293" spans="1:1" ht="15" hidden="1" customHeight="1" x14ac:dyDescent="0.2">
      <c r="A293" s="65" t="s">
        <v>96</v>
      </c>
    </row>
    <row r="294" spans="1:1" ht="15" hidden="1" customHeight="1" x14ac:dyDescent="0.2">
      <c r="A294" s="65" t="s">
        <v>91</v>
      </c>
    </row>
    <row r="295" spans="1:1" ht="15" hidden="1" customHeight="1" x14ac:dyDescent="0.2">
      <c r="A295" s="65" t="s">
        <v>360</v>
      </c>
    </row>
    <row r="296" spans="1:1" ht="15" hidden="1" customHeight="1" x14ac:dyDescent="0.2">
      <c r="A296" s="65" t="s">
        <v>190</v>
      </c>
    </row>
    <row r="297" spans="1:1" ht="15" hidden="1" customHeight="1" x14ac:dyDescent="0.2">
      <c r="A297" s="65" t="s">
        <v>99</v>
      </c>
    </row>
    <row r="298" spans="1:1" ht="15" hidden="1" customHeight="1" x14ac:dyDescent="0.2">
      <c r="A298" s="65" t="s">
        <v>148</v>
      </c>
    </row>
    <row r="299" spans="1:1" ht="15" hidden="1" customHeight="1" x14ac:dyDescent="0.2">
      <c r="A299" s="66" t="s">
        <v>126</v>
      </c>
    </row>
    <row r="300" spans="1:1" ht="15" hidden="1" customHeight="1" x14ac:dyDescent="0.2">
      <c r="A300" s="66" t="s">
        <v>178</v>
      </c>
    </row>
    <row r="301" spans="1:1" ht="15" hidden="1" customHeight="1" x14ac:dyDescent="0.2">
      <c r="A301" s="66" t="s">
        <v>79</v>
      </c>
    </row>
    <row r="302" spans="1:1" ht="15" hidden="1" customHeight="1" x14ac:dyDescent="0.2">
      <c r="A302" s="66" t="s">
        <v>290</v>
      </c>
    </row>
    <row r="303" spans="1:1" ht="15" hidden="1" customHeight="1" x14ac:dyDescent="0.2">
      <c r="A303" s="66" t="s">
        <v>237</v>
      </c>
    </row>
    <row r="304" spans="1:1" ht="15" hidden="1" customHeight="1" x14ac:dyDescent="0.2">
      <c r="A304" s="66" t="s">
        <v>243</v>
      </c>
    </row>
    <row r="305" spans="1:5" ht="15" hidden="1" customHeight="1" x14ac:dyDescent="0.2">
      <c r="A305" s="66" t="s">
        <v>101</v>
      </c>
      <c r="B305" s="15"/>
      <c r="C305" s="15"/>
      <c r="D305" s="15"/>
      <c r="E305" s="115"/>
    </row>
    <row r="306" spans="1:5" ht="15" hidden="1" customHeight="1" x14ac:dyDescent="0.2">
      <c r="A306" s="66" t="s">
        <v>299</v>
      </c>
      <c r="B306" s="15"/>
      <c r="C306" s="15"/>
      <c r="D306" s="15"/>
      <c r="E306" s="115"/>
    </row>
    <row r="307" spans="1:5" ht="15" hidden="1" customHeight="1" x14ac:dyDescent="0.2">
      <c r="A307" s="66" t="s">
        <v>135</v>
      </c>
      <c r="B307" s="15"/>
      <c r="C307" s="15"/>
      <c r="D307" s="15"/>
      <c r="E307" s="115"/>
    </row>
    <row r="308" spans="1:5" ht="15" hidden="1" customHeight="1" x14ac:dyDescent="0.2">
      <c r="A308" s="66" t="s">
        <v>111</v>
      </c>
      <c r="B308" s="15"/>
      <c r="C308" s="15"/>
      <c r="D308" s="15"/>
      <c r="E308" s="115"/>
    </row>
    <row r="309" spans="1:5" hidden="1" x14ac:dyDescent="0.2">
      <c r="A309" s="66" t="s">
        <v>93</v>
      </c>
      <c r="B309" s="15"/>
      <c r="C309" s="15"/>
      <c r="D309" s="15"/>
      <c r="E309" s="115"/>
    </row>
    <row r="310" spans="1:5" hidden="1" x14ac:dyDescent="0.2">
      <c r="A310" s="66" t="s">
        <v>115</v>
      </c>
      <c r="B310" s="15"/>
      <c r="C310" s="15"/>
      <c r="D310" s="15"/>
      <c r="E310" s="115"/>
    </row>
    <row r="311" spans="1:5" hidden="1" x14ac:dyDescent="0.2">
      <c r="A311" s="66" t="s">
        <v>122</v>
      </c>
      <c r="B311" s="15"/>
      <c r="C311" s="15"/>
      <c r="D311" s="15"/>
      <c r="E311" s="115"/>
    </row>
    <row r="312" spans="1:5" hidden="1" x14ac:dyDescent="0.2">
      <c r="A312" s="66" t="s">
        <v>131</v>
      </c>
      <c r="B312" s="15"/>
      <c r="C312" s="15"/>
      <c r="D312" s="15"/>
      <c r="E312" s="115"/>
    </row>
    <row r="313" spans="1:5" hidden="1" x14ac:dyDescent="0.2">
      <c r="A313" s="66">
        <v>15</v>
      </c>
      <c r="B313" s="15"/>
      <c r="C313" s="15"/>
      <c r="D313" s="15"/>
      <c r="E313" s="115"/>
    </row>
    <row r="314" spans="1:5" hidden="1" x14ac:dyDescent="0.2">
      <c r="A314" s="15"/>
      <c r="B314" s="15"/>
      <c r="C314" s="15"/>
      <c r="D314" s="15"/>
      <c r="E314" s="115"/>
    </row>
    <row r="315" spans="1:5" hidden="1" x14ac:dyDescent="0.2">
      <c r="A315" s="15"/>
      <c r="B315" s="15"/>
      <c r="C315" s="15"/>
      <c r="D315" s="15"/>
      <c r="E315" s="115"/>
    </row>
    <row r="316" spans="1:5" x14ac:dyDescent="0.2">
      <c r="A316" s="15"/>
      <c r="B316" s="15"/>
      <c r="C316" s="15"/>
      <c r="D316" s="11" t="s">
        <v>408</v>
      </c>
      <c r="E316" s="115"/>
    </row>
    <row r="317" spans="1:5" ht="7.5" customHeight="1" x14ac:dyDescent="0.2">
      <c r="A317" s="15"/>
      <c r="B317" s="15"/>
      <c r="C317" s="15"/>
      <c r="D317" s="15"/>
      <c r="E317" s="115"/>
    </row>
    <row r="318" spans="1:5" x14ac:dyDescent="0.2">
      <c r="A318" s="15"/>
      <c r="B318" s="15"/>
      <c r="C318" s="15"/>
      <c r="D318" s="11" t="s">
        <v>409</v>
      </c>
      <c r="E318" s="115"/>
    </row>
    <row r="319" spans="1:5" x14ac:dyDescent="0.2">
      <c r="A319" s="15"/>
      <c r="B319" s="15"/>
      <c r="C319" s="15"/>
      <c r="D319" s="15" t="s">
        <v>410</v>
      </c>
      <c r="E319" s="50"/>
    </row>
    <row r="320" spans="1:5" x14ac:dyDescent="0.2">
      <c r="A320" s="15"/>
      <c r="B320" s="15"/>
      <c r="C320" s="15"/>
      <c r="D320" s="15" t="s">
        <v>411</v>
      </c>
      <c r="E320" s="50"/>
    </row>
    <row r="321" spans="1:9" s="73" customFormat="1" x14ac:dyDescent="0.2">
      <c r="A321" s="11"/>
      <c r="B321" s="11"/>
      <c r="C321" s="11"/>
      <c r="D321" s="11" t="s">
        <v>412</v>
      </c>
      <c r="E321" s="135">
        <f>SUM(E319:E320)</f>
        <v>0</v>
      </c>
      <c r="F321" s="123"/>
      <c r="G321" s="123"/>
      <c r="H321" s="11"/>
      <c r="I321" s="11"/>
    </row>
    <row r="322" spans="1:9" ht="7.5" customHeight="1" x14ac:dyDescent="0.2">
      <c r="A322" s="15"/>
      <c r="B322" s="15"/>
      <c r="C322" s="15"/>
      <c r="D322" s="15"/>
      <c r="E322" s="115"/>
      <c r="F322" s="63"/>
      <c r="G322" s="63"/>
      <c r="I322" s="15"/>
    </row>
    <row r="323" spans="1:9" x14ac:dyDescent="0.2">
      <c r="A323" s="15"/>
      <c r="B323" s="15"/>
      <c r="C323" s="15"/>
      <c r="D323" s="11" t="s">
        <v>413</v>
      </c>
      <c r="E323" s="115"/>
      <c r="F323" s="63"/>
      <c r="G323" s="63"/>
      <c r="I323" s="15"/>
    </row>
    <row r="324" spans="1:9" x14ac:dyDescent="0.2">
      <c r="A324" s="15"/>
      <c r="B324" s="15"/>
      <c r="C324" s="15"/>
      <c r="D324" s="15" t="s">
        <v>414</v>
      </c>
      <c r="E324" s="50"/>
      <c r="F324" s="63"/>
      <c r="G324" s="63"/>
      <c r="I324" s="15"/>
    </row>
    <row r="325" spans="1:9" x14ac:dyDescent="0.2">
      <c r="A325" s="15"/>
      <c r="B325" s="15"/>
      <c r="C325" s="15"/>
      <c r="D325" s="15" t="s">
        <v>415</v>
      </c>
      <c r="E325" s="50"/>
      <c r="F325" s="63"/>
      <c r="G325" s="63"/>
      <c r="I325" s="15"/>
    </row>
    <row r="326" spans="1:9" x14ac:dyDescent="0.2">
      <c r="A326" s="15"/>
      <c r="B326" s="15"/>
      <c r="C326" s="15"/>
      <c r="D326" s="15" t="s">
        <v>416</v>
      </c>
      <c r="E326" s="50"/>
      <c r="F326" s="63"/>
      <c r="G326" s="63"/>
      <c r="I326" s="15"/>
    </row>
    <row r="327" spans="1:9" s="73" customFormat="1" x14ac:dyDescent="0.2">
      <c r="A327" s="11"/>
      <c r="B327" s="11"/>
      <c r="C327" s="11"/>
      <c r="D327" s="11" t="s">
        <v>417</v>
      </c>
      <c r="E327" s="135">
        <f>SUM(E324:E326)</f>
        <v>0</v>
      </c>
      <c r="F327" s="123"/>
      <c r="G327" s="123"/>
      <c r="H327" s="11"/>
      <c r="I327" s="11"/>
    </row>
  </sheetData>
  <phoneticPr fontId="7" type="noConversion"/>
  <printOptions horizontalCentered="1"/>
  <pageMargins left="0.19685039370078741" right="0.19685039370078741" top="0.15748031496062992" bottom="0.43307086614173229" header="0.27559055118110237" footer="0.23622047244094491"/>
  <pageSetup paperSize="9" scale="90" orientation="landscape" horizontalDpi="4294967295" verticalDpi="4294967295" r:id="rId1"/>
  <headerFooter alignWithMargins="0">
    <oddHeader>&amp;C&amp;14Økonomianalyse</oddHeader>
    <oddFooter>&amp;R&amp;8&amp;D  &amp;T  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170"/>
  <sheetViews>
    <sheetView workbookViewId="0">
      <selection activeCell="G1" sqref="G1"/>
    </sheetView>
  </sheetViews>
  <sheetFormatPr baseColWidth="10" defaultColWidth="11.42578125" defaultRowHeight="12.75" x14ac:dyDescent="0.2"/>
  <cols>
    <col min="1" max="1" width="7.42578125" customWidth="1"/>
    <col min="8" max="8" width="12.140625" customWidth="1"/>
    <col min="10" max="10" width="2.7109375" customWidth="1"/>
  </cols>
  <sheetData>
    <row r="1" spans="1:9" s="3" customFormat="1" ht="15.75" x14ac:dyDescent="0.25">
      <c r="A1" s="91" t="s">
        <v>418</v>
      </c>
    </row>
    <row r="2" spans="1:9" s="3" customFormat="1" ht="10.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3" customFormat="1" ht="15.75" x14ac:dyDescent="0.25">
      <c r="A3" s="62" t="s">
        <v>419</v>
      </c>
      <c r="B3" s="49"/>
      <c r="C3" s="49"/>
      <c r="D3" s="49"/>
      <c r="E3" s="49"/>
      <c r="F3" s="49"/>
      <c r="G3" s="49"/>
      <c r="H3" s="49"/>
      <c r="I3" s="44"/>
    </row>
    <row r="4" spans="1:9" s="3" customFormat="1" ht="9" customHeight="1" x14ac:dyDescent="0.25">
      <c r="A4" s="68"/>
      <c r="B4" s="67"/>
      <c r="C4" s="67"/>
      <c r="D4" s="67"/>
      <c r="E4" s="67"/>
      <c r="F4" s="67"/>
      <c r="G4" s="67"/>
      <c r="H4" s="67"/>
      <c r="I4" s="44"/>
    </row>
    <row r="5" spans="1:9" s="3" customFormat="1" ht="15.75" x14ac:dyDescent="0.25">
      <c r="A5" s="44" t="s">
        <v>420</v>
      </c>
      <c r="B5" s="44"/>
      <c r="C5" s="44" t="s">
        <v>56</v>
      </c>
      <c r="D5" s="44"/>
      <c r="E5" s="44"/>
      <c r="F5" s="44"/>
      <c r="G5" s="44"/>
      <c r="H5" s="44"/>
      <c r="I5" s="44"/>
    </row>
    <row r="6" spans="1:9" s="3" customFormat="1" ht="15.75" x14ac:dyDescent="0.25">
      <c r="A6" s="44" t="s">
        <v>421</v>
      </c>
      <c r="B6" s="44"/>
      <c r="C6" s="44" t="s">
        <v>83</v>
      </c>
      <c r="D6" s="44"/>
      <c r="E6" s="44"/>
      <c r="F6" s="44"/>
      <c r="G6" s="44"/>
      <c r="H6" s="44"/>
      <c r="I6" s="44"/>
    </row>
    <row r="7" spans="1:9" s="3" customFormat="1" ht="15.75" x14ac:dyDescent="0.25">
      <c r="A7" s="44" t="s">
        <v>422</v>
      </c>
      <c r="B7" s="44"/>
      <c r="C7" s="44" t="s">
        <v>423</v>
      </c>
      <c r="D7" s="44"/>
      <c r="E7" s="44"/>
      <c r="F7" s="44"/>
      <c r="G7" s="44"/>
      <c r="H7" s="44"/>
      <c r="I7" s="44"/>
    </row>
    <row r="8" spans="1:9" s="3" customFormat="1" ht="15.75" x14ac:dyDescent="0.25">
      <c r="A8" s="44" t="s">
        <v>424</v>
      </c>
      <c r="B8" s="44"/>
      <c r="C8" s="44" t="s">
        <v>425</v>
      </c>
      <c r="D8" s="44"/>
      <c r="E8" s="44"/>
      <c r="F8" s="44"/>
      <c r="G8" s="44"/>
      <c r="H8" s="44"/>
      <c r="I8" s="44"/>
    </row>
    <row r="9" spans="1:9" s="3" customFormat="1" ht="15.75" x14ac:dyDescent="0.25">
      <c r="A9" s="44" t="s">
        <v>426</v>
      </c>
      <c r="B9" s="44"/>
      <c r="C9" s="44" t="s">
        <v>427</v>
      </c>
      <c r="D9" s="44"/>
      <c r="E9" s="44"/>
      <c r="F9" s="44"/>
      <c r="G9" s="44"/>
      <c r="H9" s="44"/>
      <c r="I9" s="44"/>
    </row>
    <row r="10" spans="1:9" s="3" customFormat="1" ht="15.75" hidden="1" x14ac:dyDescent="0.25">
      <c r="A10" s="44" t="s">
        <v>428</v>
      </c>
      <c r="B10" s="44"/>
      <c r="C10" s="44" t="s">
        <v>429</v>
      </c>
      <c r="D10" s="44"/>
      <c r="E10" s="44"/>
      <c r="F10" s="44"/>
      <c r="G10" s="44"/>
      <c r="H10" s="44"/>
      <c r="I10" s="44"/>
    </row>
    <row r="11" spans="1:9" s="3" customFormat="1" ht="15.75" x14ac:dyDescent="0.25">
      <c r="A11" s="44" t="s">
        <v>430</v>
      </c>
      <c r="B11" s="44"/>
      <c r="C11" s="44" t="s">
        <v>431</v>
      </c>
      <c r="D11" s="44"/>
      <c r="E11" s="44"/>
      <c r="F11" s="44"/>
      <c r="G11" s="44"/>
      <c r="H11" s="44"/>
      <c r="I11" s="44"/>
    </row>
    <row r="12" spans="1:9" s="3" customFormat="1" ht="9" customHeight="1" x14ac:dyDescent="0.25">
      <c r="A12" s="44"/>
      <c r="B12" s="44"/>
      <c r="C12" s="44"/>
      <c r="D12" s="44"/>
      <c r="E12" s="44"/>
      <c r="F12" s="44"/>
      <c r="G12" s="44"/>
      <c r="H12" s="44"/>
    </row>
    <row r="13" spans="1:9" s="3" customFormat="1" ht="15.75" x14ac:dyDescent="0.25">
      <c r="A13" s="67" t="s">
        <v>432</v>
      </c>
      <c r="B13" s="67"/>
      <c r="C13" s="67"/>
      <c r="D13" s="67"/>
      <c r="E13" s="67"/>
      <c r="F13" s="67"/>
      <c r="G13" s="67"/>
      <c r="H13" s="67"/>
      <c r="I13" s="92"/>
    </row>
    <row r="14" spans="1:9" s="3" customFormat="1" ht="15.75" x14ac:dyDescent="0.25">
      <c r="A14" s="67"/>
      <c r="B14" s="67" t="s">
        <v>433</v>
      </c>
      <c r="C14" s="67"/>
      <c r="D14" s="67"/>
      <c r="E14" s="67"/>
      <c r="F14" s="67"/>
      <c r="G14" s="67"/>
      <c r="H14" s="67"/>
      <c r="I14" s="92"/>
    </row>
    <row r="15" spans="1:9" s="3" customFormat="1" ht="15.75" x14ac:dyDescent="0.25">
      <c r="A15" s="67"/>
      <c r="B15" s="67" t="s">
        <v>434</v>
      </c>
      <c r="C15" s="67"/>
      <c r="D15" s="67"/>
      <c r="E15" s="67"/>
      <c r="F15" s="67"/>
      <c r="G15" s="67"/>
      <c r="H15" s="67"/>
      <c r="I15" s="92"/>
    </row>
    <row r="16" spans="1:9" s="3" customFormat="1" ht="15.75" hidden="1" x14ac:dyDescent="0.25">
      <c r="A16" s="67"/>
      <c r="B16" s="67" t="s">
        <v>435</v>
      </c>
      <c r="C16" s="67"/>
      <c r="D16" s="67"/>
      <c r="E16" s="67"/>
      <c r="F16" s="67"/>
      <c r="G16" s="67"/>
      <c r="H16" s="67"/>
      <c r="I16" s="92"/>
    </row>
    <row r="17" spans="1:9" s="3" customFormat="1" ht="15.75" x14ac:dyDescent="0.25">
      <c r="A17" s="67"/>
      <c r="B17" s="67" t="s">
        <v>436</v>
      </c>
      <c r="C17" s="67"/>
      <c r="D17" s="67"/>
      <c r="E17" s="67"/>
      <c r="F17" s="67"/>
      <c r="G17" s="67"/>
      <c r="H17" s="67"/>
      <c r="I17" s="92"/>
    </row>
    <row r="18" spans="1:9" s="3" customFormat="1" ht="15.75" hidden="1" x14ac:dyDescent="0.25">
      <c r="A18" s="67" t="s">
        <v>437</v>
      </c>
      <c r="B18" s="67"/>
      <c r="C18" s="67"/>
      <c r="D18" s="67"/>
      <c r="E18" s="67"/>
      <c r="F18" s="67"/>
      <c r="G18" s="67"/>
      <c r="H18" s="67"/>
      <c r="I18" s="67"/>
    </row>
    <row r="19" spans="1:9" s="3" customFormat="1" ht="15.75" hidden="1" x14ac:dyDescent="0.25">
      <c r="A19" s="67" t="s">
        <v>438</v>
      </c>
      <c r="B19" s="67"/>
      <c r="C19" s="67"/>
      <c r="D19" s="67"/>
      <c r="E19" s="67"/>
      <c r="F19" s="67"/>
      <c r="G19" s="67"/>
      <c r="H19" s="67"/>
      <c r="I19" s="67"/>
    </row>
    <row r="20" spans="1:9" s="3" customFormat="1" ht="15.75" hidden="1" x14ac:dyDescent="0.25">
      <c r="A20" s="67"/>
      <c r="B20" s="67" t="s">
        <v>439</v>
      </c>
      <c r="C20" s="67"/>
      <c r="D20" s="67"/>
      <c r="E20" s="67"/>
      <c r="F20" s="67"/>
      <c r="G20" s="67"/>
      <c r="H20" s="67"/>
      <c r="I20" s="67"/>
    </row>
    <row r="21" spans="1:9" s="4" customFormat="1" ht="9" customHeight="1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s="3" customFormat="1" ht="15.75" x14ac:dyDescent="0.25">
      <c r="A22" s="68" t="s">
        <v>440</v>
      </c>
      <c r="B22" s="68"/>
      <c r="C22" s="67"/>
      <c r="D22" s="67"/>
      <c r="E22" s="67"/>
      <c r="F22" s="67"/>
      <c r="G22" s="67"/>
      <c r="H22" s="67"/>
      <c r="I22" s="67"/>
    </row>
    <row r="23" spans="1:9" s="3" customFormat="1" ht="15.75" x14ac:dyDescent="0.25">
      <c r="A23" s="68"/>
      <c r="B23" s="68" t="s">
        <v>441</v>
      </c>
      <c r="C23" s="67"/>
      <c r="D23" s="67"/>
      <c r="E23" s="67"/>
      <c r="F23" s="67"/>
      <c r="G23" s="67"/>
      <c r="H23" s="67"/>
      <c r="I23" s="67"/>
    </row>
    <row r="24" spans="1:9" s="4" customFormat="1" ht="9.7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</row>
    <row r="25" spans="1:9" s="3" customFormat="1" ht="15.75" x14ac:dyDescent="0.25">
      <c r="A25" s="67" t="s">
        <v>442</v>
      </c>
      <c r="B25" s="67"/>
      <c r="C25" s="67"/>
      <c r="D25" s="67"/>
      <c r="E25" s="67"/>
      <c r="F25" s="67"/>
      <c r="G25" s="67"/>
      <c r="H25" s="67"/>
      <c r="I25" s="67"/>
    </row>
    <row r="26" spans="1:9" s="3" customFormat="1" ht="15.75" x14ac:dyDescent="0.25">
      <c r="A26" s="67" t="s">
        <v>443</v>
      </c>
      <c r="B26" s="67"/>
      <c r="C26" s="67"/>
      <c r="D26" s="67"/>
      <c r="E26" s="67"/>
      <c r="F26" s="67"/>
      <c r="G26" s="67"/>
      <c r="H26" s="67"/>
      <c r="I26" s="67"/>
    </row>
    <row r="27" spans="1:9" s="4" customFormat="1" ht="9" customHeight="1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2.75" customHeight="1" x14ac:dyDescent="0.25">
      <c r="A28" s="59" t="s">
        <v>444</v>
      </c>
      <c r="B28" s="60"/>
      <c r="C28" s="44"/>
      <c r="D28" s="44"/>
      <c r="E28" s="44"/>
      <c r="F28" s="44"/>
      <c r="G28" s="44"/>
      <c r="H28" s="44"/>
      <c r="I28" s="44"/>
    </row>
    <row r="29" spans="1:9" ht="8.25" customHeight="1" x14ac:dyDescent="0.25">
      <c r="A29" s="59"/>
      <c r="B29" s="60"/>
      <c r="C29" s="44"/>
      <c r="D29" s="44"/>
      <c r="E29" s="44"/>
      <c r="F29" s="44"/>
      <c r="G29" s="44"/>
      <c r="H29" s="44"/>
      <c r="I29" s="44"/>
    </row>
    <row r="30" spans="1:9" ht="12.75" customHeight="1" x14ac:dyDescent="0.25">
      <c r="A30" s="60" t="s">
        <v>445</v>
      </c>
      <c r="B30" s="60"/>
      <c r="C30" s="44"/>
      <c r="D30" s="44"/>
      <c r="E30" s="44"/>
      <c r="F30" s="44"/>
      <c r="G30" s="44"/>
      <c r="H30" s="44"/>
      <c r="I30" s="44"/>
    </row>
    <row r="31" spans="1:9" ht="12.75" customHeight="1" x14ac:dyDescent="0.25">
      <c r="A31" s="60" t="s">
        <v>446</v>
      </c>
      <c r="B31" s="60"/>
      <c r="C31" s="44"/>
      <c r="D31" s="44"/>
      <c r="E31" s="44"/>
      <c r="F31" s="44"/>
      <c r="G31" s="44"/>
      <c r="H31" s="44"/>
      <c r="I31" s="44"/>
    </row>
    <row r="32" spans="1:9" ht="12.75" customHeight="1" x14ac:dyDescent="0.25">
      <c r="A32" s="60"/>
      <c r="B32" s="60" t="s">
        <v>447</v>
      </c>
      <c r="C32" s="44"/>
      <c r="D32" s="44"/>
      <c r="E32" s="44"/>
      <c r="F32" s="44"/>
      <c r="G32" s="44"/>
      <c r="H32" s="44"/>
      <c r="I32" s="44"/>
    </row>
    <row r="33" spans="1:9" ht="12.75" customHeight="1" x14ac:dyDescent="0.25">
      <c r="A33" s="60" t="s">
        <v>448</v>
      </c>
      <c r="B33" s="60"/>
      <c r="C33" s="44"/>
      <c r="D33" s="44"/>
      <c r="E33" s="44"/>
      <c r="F33" s="44"/>
      <c r="G33" s="44"/>
      <c r="H33" s="44"/>
      <c r="I33" s="44"/>
    </row>
    <row r="34" spans="1:9" ht="12.75" customHeight="1" x14ac:dyDescent="0.25">
      <c r="A34" s="60"/>
      <c r="B34" s="60"/>
      <c r="C34" s="44"/>
      <c r="D34" s="44"/>
      <c r="E34" s="44"/>
      <c r="F34" s="44"/>
      <c r="G34" s="44"/>
      <c r="H34" s="44"/>
      <c r="I34" s="44"/>
    </row>
    <row r="35" spans="1:9" ht="12.75" customHeight="1" x14ac:dyDescent="0.2">
      <c r="A35" s="59" t="s">
        <v>449</v>
      </c>
      <c r="B35" s="4"/>
    </row>
    <row r="36" spans="1:9" ht="12.75" customHeight="1" x14ac:dyDescent="0.2">
      <c r="A36" s="59"/>
      <c r="B36" s="61" t="s">
        <v>450</v>
      </c>
    </row>
    <row r="37" spans="1:9" ht="12.75" customHeight="1" x14ac:dyDescent="0.2">
      <c r="A37" s="59"/>
      <c r="B37" s="59" t="s">
        <v>451</v>
      </c>
    </row>
    <row r="38" spans="1:9" ht="12.75" customHeight="1" x14ac:dyDescent="0.2">
      <c r="A38" s="59"/>
      <c r="B38" s="59" t="s">
        <v>452</v>
      </c>
    </row>
    <row r="39" spans="1:9" ht="12.75" customHeight="1" x14ac:dyDescent="0.2">
      <c r="A39" s="60"/>
      <c r="B39" s="59" t="s">
        <v>453</v>
      </c>
    </row>
    <row r="40" spans="1:9" ht="12.75" customHeight="1" x14ac:dyDescent="0.2">
      <c r="A40" s="60"/>
      <c r="B40" s="59" t="s">
        <v>454</v>
      </c>
    </row>
    <row r="41" spans="1:9" ht="12.75" customHeight="1" x14ac:dyDescent="0.2">
      <c r="A41" s="60"/>
      <c r="B41" s="59"/>
    </row>
    <row r="42" spans="1:9" ht="12.75" customHeight="1" x14ac:dyDescent="0.2">
      <c r="A42" s="60" t="s">
        <v>455</v>
      </c>
      <c r="B42" s="4"/>
    </row>
    <row r="43" spans="1:9" ht="12.75" customHeight="1" x14ac:dyDescent="0.2">
      <c r="A43" s="60"/>
      <c r="B43" s="4"/>
    </row>
    <row r="44" spans="1:9" ht="12.75" customHeight="1" x14ac:dyDescent="0.2">
      <c r="A44" s="60" t="s">
        <v>456</v>
      </c>
      <c r="B44" s="4"/>
    </row>
    <row r="45" spans="1:9" x14ac:dyDescent="0.2">
      <c r="A45" s="60"/>
      <c r="B45" s="60"/>
    </row>
    <row r="46" spans="1:9" x14ac:dyDescent="0.2">
      <c r="A46" s="59" t="s">
        <v>457</v>
      </c>
      <c r="B46" s="4"/>
    </row>
    <row r="47" spans="1:9" x14ac:dyDescent="0.2">
      <c r="A47" s="60"/>
      <c r="B47" s="4"/>
    </row>
    <row r="48" spans="1:9" x14ac:dyDescent="0.2">
      <c r="A48" s="59" t="s">
        <v>458</v>
      </c>
      <c r="B48" s="4"/>
    </row>
    <row r="49" spans="1:2" x14ac:dyDescent="0.2">
      <c r="A49" s="59"/>
      <c r="B49" s="60" t="s">
        <v>459</v>
      </c>
    </row>
    <row r="50" spans="1:2" x14ac:dyDescent="0.2">
      <c r="A50" s="60"/>
      <c r="B50" s="60" t="s">
        <v>460</v>
      </c>
    </row>
    <row r="51" spans="1:2" x14ac:dyDescent="0.2">
      <c r="A51" s="60"/>
      <c r="B51" s="60"/>
    </row>
    <row r="52" spans="1:2" x14ac:dyDescent="0.2">
      <c r="A52" s="59" t="s">
        <v>461</v>
      </c>
      <c r="B52" s="4"/>
    </row>
    <row r="53" spans="1:2" x14ac:dyDescent="0.2">
      <c r="A53" s="59"/>
      <c r="B53" s="60" t="s">
        <v>462</v>
      </c>
    </row>
    <row r="54" spans="1:2" x14ac:dyDescent="0.2">
      <c r="A54" s="59" t="s">
        <v>463</v>
      </c>
      <c r="B54" s="4"/>
    </row>
    <row r="55" spans="1:2" x14ac:dyDescent="0.2">
      <c r="A55" s="60"/>
      <c r="B55" s="4"/>
    </row>
    <row r="56" spans="1:2" x14ac:dyDescent="0.2">
      <c r="A56" s="59" t="s">
        <v>464</v>
      </c>
      <c r="B56" s="4"/>
    </row>
    <row r="57" spans="1:2" x14ac:dyDescent="0.2">
      <c r="B57" s="60" t="s">
        <v>465</v>
      </c>
    </row>
    <row r="58" spans="1:2" x14ac:dyDescent="0.2">
      <c r="B58" s="60" t="s">
        <v>466</v>
      </c>
    </row>
    <row r="59" spans="1:2" x14ac:dyDescent="0.2">
      <c r="B59" s="60" t="s">
        <v>467</v>
      </c>
    </row>
    <row r="60" spans="1:2" x14ac:dyDescent="0.2">
      <c r="B60" s="60" t="s">
        <v>468</v>
      </c>
    </row>
    <row r="61" spans="1:2" x14ac:dyDescent="0.2">
      <c r="A61" s="60"/>
      <c r="B61" s="4"/>
    </row>
    <row r="62" spans="1:2" x14ac:dyDescent="0.2">
      <c r="A62" s="59" t="s">
        <v>469</v>
      </c>
      <c r="B62" s="4"/>
    </row>
    <row r="63" spans="1:2" x14ac:dyDescent="0.2">
      <c r="A63" s="60"/>
      <c r="B63" s="60" t="s">
        <v>470</v>
      </c>
    </row>
    <row r="64" spans="1:2" x14ac:dyDescent="0.2">
      <c r="A64" s="60" t="s">
        <v>471</v>
      </c>
      <c r="B64" s="4"/>
    </row>
    <row r="65" spans="1:2" x14ac:dyDescent="0.2">
      <c r="A65" s="60"/>
      <c r="B65" s="60" t="s">
        <v>472</v>
      </c>
    </row>
    <row r="66" spans="1:2" x14ac:dyDescent="0.2">
      <c r="A66" s="60"/>
      <c r="B66" s="4"/>
    </row>
    <row r="67" spans="1:2" x14ac:dyDescent="0.2">
      <c r="A67" s="59" t="s">
        <v>473</v>
      </c>
      <c r="B67" s="4"/>
    </row>
    <row r="68" spans="1:2" x14ac:dyDescent="0.2">
      <c r="A68" s="59"/>
      <c r="B68" s="60" t="s">
        <v>474</v>
      </c>
    </row>
    <row r="69" spans="1:2" x14ac:dyDescent="0.2">
      <c r="A69" s="60"/>
      <c r="B69" s="4"/>
    </row>
    <row r="70" spans="1:2" x14ac:dyDescent="0.2">
      <c r="A70" s="59" t="s">
        <v>475</v>
      </c>
      <c r="B70" s="4"/>
    </row>
    <row r="71" spans="1:2" x14ac:dyDescent="0.2">
      <c r="A71" s="60"/>
      <c r="B71" s="4"/>
    </row>
    <row r="72" spans="1:2" x14ac:dyDescent="0.2">
      <c r="A72" s="59" t="s">
        <v>476</v>
      </c>
      <c r="B72" s="4"/>
    </row>
    <row r="73" spans="1:2" x14ac:dyDescent="0.2">
      <c r="A73" s="59"/>
      <c r="B73" s="60" t="s">
        <v>477</v>
      </c>
    </row>
    <row r="74" spans="1:2" x14ac:dyDescent="0.2">
      <c r="A74" s="59"/>
      <c r="B74" s="60" t="s">
        <v>478</v>
      </c>
    </row>
    <row r="75" spans="1:2" x14ac:dyDescent="0.2">
      <c r="A75" s="60" t="s">
        <v>479</v>
      </c>
      <c r="B75" s="4"/>
    </row>
    <row r="76" spans="1:2" x14ac:dyDescent="0.2">
      <c r="A76" s="60"/>
      <c r="B76" s="4"/>
    </row>
    <row r="77" spans="1:2" x14ac:dyDescent="0.2">
      <c r="A77" s="59" t="s">
        <v>480</v>
      </c>
      <c r="B77" s="4"/>
    </row>
    <row r="78" spans="1:2" x14ac:dyDescent="0.2">
      <c r="A78" s="60"/>
      <c r="B78" s="4"/>
    </row>
    <row r="79" spans="1:2" x14ac:dyDescent="0.2">
      <c r="A79" s="60" t="s">
        <v>481</v>
      </c>
      <c r="B79" s="4"/>
    </row>
    <row r="80" spans="1:2" x14ac:dyDescent="0.2">
      <c r="A80" s="60"/>
      <c r="B80" s="60" t="s">
        <v>482</v>
      </c>
    </row>
    <row r="81" spans="1:2" x14ac:dyDescent="0.2">
      <c r="A81" s="60"/>
      <c r="B81" s="4"/>
    </row>
    <row r="82" spans="1:2" x14ac:dyDescent="0.2">
      <c r="A82" s="60" t="s">
        <v>483</v>
      </c>
      <c r="B82" s="4"/>
    </row>
    <row r="83" spans="1:2" x14ac:dyDescent="0.2">
      <c r="A83" s="59"/>
      <c r="B83" s="60" t="s">
        <v>484</v>
      </c>
    </row>
    <row r="84" spans="1:2" x14ac:dyDescent="0.2">
      <c r="A84" s="59"/>
      <c r="B84" s="60"/>
    </row>
    <row r="85" spans="1:2" x14ac:dyDescent="0.2">
      <c r="A85" s="59" t="s">
        <v>485</v>
      </c>
      <c r="B85" s="4"/>
    </row>
    <row r="86" spans="1:2" x14ac:dyDescent="0.2">
      <c r="A86" s="60"/>
      <c r="B86" s="4"/>
    </row>
    <row r="87" spans="1:2" x14ac:dyDescent="0.2">
      <c r="A87" s="59" t="s">
        <v>486</v>
      </c>
      <c r="B87" s="4"/>
    </row>
    <row r="88" spans="1:2" x14ac:dyDescent="0.2">
      <c r="A88" s="60"/>
      <c r="B88" s="4"/>
    </row>
    <row r="89" spans="1:2" x14ac:dyDescent="0.2">
      <c r="A89" s="59" t="s">
        <v>487</v>
      </c>
      <c r="B89" s="4"/>
    </row>
    <row r="90" spans="1:2" x14ac:dyDescent="0.2">
      <c r="A90" s="60"/>
      <c r="B90" s="4"/>
    </row>
    <row r="91" spans="1:2" x14ac:dyDescent="0.2">
      <c r="A91" s="59" t="s">
        <v>488</v>
      </c>
      <c r="B91" s="4"/>
    </row>
    <row r="92" spans="1:2" x14ac:dyDescent="0.2">
      <c r="A92" s="59"/>
      <c r="B92" s="60" t="s">
        <v>489</v>
      </c>
    </row>
    <row r="93" spans="1:2" x14ac:dyDescent="0.2">
      <c r="A93" s="60" t="s">
        <v>490</v>
      </c>
      <c r="B93" s="4"/>
    </row>
    <row r="94" spans="1:2" x14ac:dyDescent="0.2">
      <c r="A94" s="60" t="s">
        <v>491</v>
      </c>
      <c r="B94" s="4"/>
    </row>
    <row r="95" spans="1:2" x14ac:dyDescent="0.2">
      <c r="A95" s="60"/>
      <c r="B95" s="4"/>
    </row>
    <row r="96" spans="1:2" x14ac:dyDescent="0.2">
      <c r="A96" s="59" t="s">
        <v>492</v>
      </c>
      <c r="B96" s="4"/>
    </row>
    <row r="97" spans="1:2" x14ac:dyDescent="0.2">
      <c r="A97" s="60"/>
      <c r="B97" s="4"/>
    </row>
    <row r="98" spans="1:2" x14ac:dyDescent="0.2">
      <c r="A98" s="59" t="s">
        <v>493</v>
      </c>
      <c r="B98" s="4"/>
    </row>
    <row r="99" spans="1:2" x14ac:dyDescent="0.2">
      <c r="A99" s="60" t="s">
        <v>494</v>
      </c>
      <c r="B99" s="4"/>
    </row>
    <row r="100" spans="1:2" x14ac:dyDescent="0.2">
      <c r="A100" s="60"/>
      <c r="B100" s="4"/>
    </row>
    <row r="101" spans="1:2" x14ac:dyDescent="0.2">
      <c r="A101" s="59" t="s">
        <v>495</v>
      </c>
      <c r="B101" s="4"/>
    </row>
    <row r="102" spans="1:2" x14ac:dyDescent="0.2">
      <c r="A102" s="60"/>
      <c r="B102" s="4"/>
    </row>
    <row r="103" spans="1:2" x14ac:dyDescent="0.2">
      <c r="A103" s="59" t="s">
        <v>496</v>
      </c>
      <c r="B103" s="4"/>
    </row>
    <row r="104" spans="1:2" x14ac:dyDescent="0.2">
      <c r="A104" s="59"/>
      <c r="B104" s="4"/>
    </row>
    <row r="105" spans="1:2" x14ac:dyDescent="0.2">
      <c r="A105" s="59" t="s">
        <v>497</v>
      </c>
      <c r="B105" s="4"/>
    </row>
    <row r="106" spans="1:2" x14ac:dyDescent="0.2">
      <c r="A106" s="60"/>
      <c r="B106" s="4"/>
    </row>
    <row r="107" spans="1:2" x14ac:dyDescent="0.2">
      <c r="A107" s="59" t="s">
        <v>498</v>
      </c>
      <c r="B107" s="4"/>
    </row>
    <row r="108" spans="1:2" x14ac:dyDescent="0.2">
      <c r="A108" s="60"/>
      <c r="B108" s="4"/>
    </row>
    <row r="109" spans="1:2" x14ac:dyDescent="0.2">
      <c r="A109" s="59" t="s">
        <v>499</v>
      </c>
      <c r="B109" s="4"/>
    </row>
    <row r="110" spans="1:2" x14ac:dyDescent="0.2">
      <c r="A110" s="60"/>
      <c r="B110" s="4"/>
    </row>
    <row r="111" spans="1:2" x14ac:dyDescent="0.2">
      <c r="A111" s="59" t="s">
        <v>500</v>
      </c>
      <c r="B111" s="4"/>
    </row>
    <row r="112" spans="1:2" x14ac:dyDescent="0.2">
      <c r="A112" s="60"/>
      <c r="B112" s="4"/>
    </row>
    <row r="113" spans="1:2" x14ac:dyDescent="0.2">
      <c r="A113" s="59" t="s">
        <v>501</v>
      </c>
      <c r="B113" s="4"/>
    </row>
    <row r="114" spans="1:2" x14ac:dyDescent="0.2">
      <c r="A114" s="60"/>
      <c r="B114" s="4"/>
    </row>
    <row r="115" spans="1:2" x14ac:dyDescent="0.2">
      <c r="A115" s="59" t="s">
        <v>502</v>
      </c>
      <c r="B115" s="4"/>
    </row>
    <row r="116" spans="1:2" x14ac:dyDescent="0.2">
      <c r="A116" s="60"/>
      <c r="B116" s="4"/>
    </row>
    <row r="117" spans="1:2" x14ac:dyDescent="0.2">
      <c r="A117" s="59" t="s">
        <v>503</v>
      </c>
      <c r="B117" s="4"/>
    </row>
    <row r="118" spans="1:2" x14ac:dyDescent="0.2">
      <c r="A118" s="59"/>
      <c r="B118" s="60" t="s">
        <v>504</v>
      </c>
    </row>
    <row r="119" spans="1:2" x14ac:dyDescent="0.2">
      <c r="A119" s="59"/>
      <c r="B119" s="60" t="s">
        <v>505</v>
      </c>
    </row>
    <row r="120" spans="1:2" x14ac:dyDescent="0.2">
      <c r="A120" s="60"/>
      <c r="B120" s="4"/>
    </row>
    <row r="121" spans="1:2" x14ac:dyDescent="0.2">
      <c r="A121" s="60" t="s">
        <v>506</v>
      </c>
      <c r="B121" s="4"/>
    </row>
    <row r="122" spans="1:2" x14ac:dyDescent="0.2">
      <c r="A122" s="60"/>
      <c r="B122" s="4"/>
    </row>
    <row r="123" spans="1:2" x14ac:dyDescent="0.2">
      <c r="A123" s="59" t="s">
        <v>507</v>
      </c>
      <c r="B123" s="4"/>
    </row>
    <row r="124" spans="1:2" x14ac:dyDescent="0.2">
      <c r="A124" s="59" t="s">
        <v>508</v>
      </c>
      <c r="B124" s="4"/>
    </row>
    <row r="125" spans="1:2" x14ac:dyDescent="0.2">
      <c r="A125" s="60"/>
      <c r="B125" s="4"/>
    </row>
    <row r="126" spans="1:2" x14ac:dyDescent="0.2">
      <c r="A126" s="60" t="s">
        <v>509</v>
      </c>
      <c r="B126" s="4"/>
    </row>
    <row r="127" spans="1:2" x14ac:dyDescent="0.2">
      <c r="A127" s="60" t="s">
        <v>510</v>
      </c>
      <c r="B127" s="4"/>
    </row>
    <row r="128" spans="1:2" x14ac:dyDescent="0.2">
      <c r="A128" s="60"/>
      <c r="B128" s="4"/>
    </row>
    <row r="129" spans="1:2" x14ac:dyDescent="0.2">
      <c r="A129" s="60" t="s">
        <v>511</v>
      </c>
      <c r="B129" s="4"/>
    </row>
    <row r="130" spans="1:2" x14ac:dyDescent="0.2">
      <c r="A130" s="60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</sheetData>
  <phoneticPr fontId="7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6:G36"/>
  <sheetViews>
    <sheetView topLeftCell="A4" workbookViewId="0">
      <selection activeCell="B17" sqref="B17"/>
    </sheetView>
  </sheetViews>
  <sheetFormatPr baseColWidth="10" defaultColWidth="11.42578125" defaultRowHeight="12.75" x14ac:dyDescent="0.2"/>
  <cols>
    <col min="1" max="1" width="5.28515625" customWidth="1"/>
    <col min="2" max="2" width="34.85546875" customWidth="1"/>
    <col min="3" max="3" width="5.5703125" bestFit="1" customWidth="1"/>
    <col min="4" max="4" width="5.7109375" customWidth="1"/>
    <col min="5" max="5" width="13.85546875" bestFit="1" customWidth="1"/>
    <col min="6" max="6" width="12.85546875" bestFit="1" customWidth="1"/>
    <col min="7" max="14" width="12.5703125" bestFit="1" customWidth="1"/>
    <col min="15" max="15" width="5.5703125" customWidth="1"/>
  </cols>
  <sheetData>
    <row r="6" spans="2:7" x14ac:dyDescent="0.2">
      <c r="B6" s="30" t="s">
        <v>512</v>
      </c>
      <c r="C6" s="33"/>
      <c r="E6" t="s">
        <v>513</v>
      </c>
      <c r="F6" t="s">
        <v>514</v>
      </c>
    </row>
    <row r="7" spans="2:7" x14ac:dyDescent="0.2">
      <c r="B7" s="30" t="s">
        <v>81</v>
      </c>
      <c r="C7" s="33" t="s">
        <v>74</v>
      </c>
      <c r="E7" t="s">
        <v>515</v>
      </c>
      <c r="F7" t="s">
        <v>516</v>
      </c>
    </row>
    <row r="8" spans="2:7" x14ac:dyDescent="0.2">
      <c r="B8" s="29" t="s">
        <v>79</v>
      </c>
      <c r="C8" s="39"/>
    </row>
    <row r="9" spans="2:7" x14ac:dyDescent="0.2">
      <c r="B9" s="31" t="s">
        <v>148</v>
      </c>
      <c r="C9" s="40"/>
    </row>
    <row r="10" spans="2:7" x14ac:dyDescent="0.2">
      <c r="B10" s="31" t="s">
        <v>178</v>
      </c>
      <c r="C10" s="40"/>
      <c r="E10" s="43"/>
    </row>
    <row r="11" spans="2:7" x14ac:dyDescent="0.2">
      <c r="B11" s="31" t="s">
        <v>517</v>
      </c>
      <c r="C11" s="40"/>
      <c r="E11" s="43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43" t="e">
        <f>+E11/(+Kontoplan!I63+Kontoplan!I64+Kontoplan!I65)*300%-E11</f>
        <v>#DIV/0!</v>
      </c>
      <c r="G11" s="42" t="e">
        <f>+E11+F11</f>
        <v>#DIV/0!</v>
      </c>
    </row>
    <row r="12" spans="2:7" x14ac:dyDescent="0.2">
      <c r="B12" s="31" t="s">
        <v>518</v>
      </c>
      <c r="C12" s="40">
        <v>0</v>
      </c>
      <c r="E12" s="43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42" t="e">
        <f>+E12+F12</f>
        <v>#DIV/0!</v>
      </c>
    </row>
    <row r="13" spans="2:7" x14ac:dyDescent="0.2">
      <c r="B13" s="31" t="s">
        <v>126</v>
      </c>
      <c r="C13" s="40"/>
      <c r="E13" s="43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42" t="e">
        <f>-F11</f>
        <v>#DIV/0!</v>
      </c>
      <c r="G13" s="42" t="e">
        <f>+E13+F13</f>
        <v>#DIV/0!</v>
      </c>
    </row>
    <row r="14" spans="2:7" x14ac:dyDescent="0.2">
      <c r="B14" s="31" t="s">
        <v>38</v>
      </c>
      <c r="C14" s="40"/>
      <c r="E14" s="43"/>
      <c r="G14" s="43" t="e">
        <f>SUM(G10:G13)</f>
        <v>#DIV/0!</v>
      </c>
    </row>
    <row r="15" spans="2:7" x14ac:dyDescent="0.2">
      <c r="B15" s="31" t="s">
        <v>91</v>
      </c>
      <c r="C15" s="40"/>
      <c r="E15" s="43" t="e">
        <f>SUM(E11:E14)</f>
        <v>#DIV/0!</v>
      </c>
      <c r="G15" s="43" t="e">
        <f>SUM(E9:E13)</f>
        <v>#DIV/0!</v>
      </c>
    </row>
    <row r="16" spans="2:7" x14ac:dyDescent="0.2">
      <c r="B16" s="31" t="s">
        <v>360</v>
      </c>
      <c r="C16" s="40"/>
      <c r="E16" s="43">
        <f>SUM(C10:C13)</f>
        <v>0</v>
      </c>
      <c r="G16" s="43" t="e">
        <f>SUM(E10:E14)</f>
        <v>#DIV/0!</v>
      </c>
    </row>
    <row r="17" spans="2:3" x14ac:dyDescent="0.2">
      <c r="B17" s="31" t="s">
        <v>99</v>
      </c>
      <c r="C17" s="40"/>
    </row>
    <row r="18" spans="2:3" x14ac:dyDescent="0.2">
      <c r="B18" s="31" t="s">
        <v>290</v>
      </c>
      <c r="C18" s="40"/>
    </row>
    <row r="19" spans="2:3" x14ac:dyDescent="0.2">
      <c r="B19" s="31"/>
      <c r="C19" s="40"/>
    </row>
    <row r="20" spans="2:3" x14ac:dyDescent="0.2">
      <c r="B20" s="31" t="s">
        <v>237</v>
      </c>
      <c r="C20" s="40"/>
    </row>
    <row r="21" spans="2:3" x14ac:dyDescent="0.2">
      <c r="B21" s="31" t="s">
        <v>101</v>
      </c>
      <c r="C21" s="40"/>
    </row>
    <row r="22" spans="2:3" x14ac:dyDescent="0.2">
      <c r="B22" s="31" t="s">
        <v>299</v>
      </c>
      <c r="C22" s="40"/>
    </row>
    <row r="23" spans="2:3" x14ac:dyDescent="0.2">
      <c r="B23" s="31" t="s">
        <v>233</v>
      </c>
      <c r="C23" s="40"/>
    </row>
    <row r="24" spans="2:3" x14ac:dyDescent="0.2">
      <c r="B24" s="31" t="s">
        <v>96</v>
      </c>
      <c r="C24" s="40"/>
    </row>
    <row r="25" spans="2:3" x14ac:dyDescent="0.2">
      <c r="B25" s="31" t="s">
        <v>93</v>
      </c>
      <c r="C25" s="40"/>
    </row>
    <row r="26" spans="2:3" x14ac:dyDescent="0.2">
      <c r="B26" s="31" t="s">
        <v>115</v>
      </c>
      <c r="C26" s="40"/>
    </row>
    <row r="27" spans="2:3" x14ac:dyDescent="0.2">
      <c r="B27" s="31" t="s">
        <v>122</v>
      </c>
      <c r="C27" s="40"/>
    </row>
    <row r="28" spans="2:3" x14ac:dyDescent="0.2">
      <c r="B28" s="31" t="s">
        <v>135</v>
      </c>
      <c r="C28" s="40"/>
    </row>
    <row r="29" spans="2:3" x14ac:dyDescent="0.2">
      <c r="B29" s="31" t="s">
        <v>131</v>
      </c>
      <c r="C29" s="40"/>
    </row>
    <row r="30" spans="2:3" x14ac:dyDescent="0.2">
      <c r="B30" s="31" t="s">
        <v>81</v>
      </c>
      <c r="C30" s="40"/>
    </row>
    <row r="31" spans="2:3" x14ac:dyDescent="0.2">
      <c r="B31" s="31" t="s">
        <v>164</v>
      </c>
      <c r="C31" s="40"/>
    </row>
    <row r="32" spans="2:3" x14ac:dyDescent="0.2">
      <c r="B32" s="31" t="s">
        <v>111</v>
      </c>
      <c r="C32" s="40"/>
    </row>
    <row r="33" spans="2:3" x14ac:dyDescent="0.2">
      <c r="B33" s="31" t="s">
        <v>243</v>
      </c>
      <c r="C33" s="40"/>
    </row>
    <row r="34" spans="2:3" x14ac:dyDescent="0.2">
      <c r="B34" s="31" t="s">
        <v>172</v>
      </c>
      <c r="C34" s="40"/>
    </row>
    <row r="35" spans="2:3" x14ac:dyDescent="0.2">
      <c r="B35" s="31" t="s">
        <v>190</v>
      </c>
      <c r="C35" s="40"/>
    </row>
    <row r="36" spans="2:3" x14ac:dyDescent="0.2">
      <c r="B36" s="32" t="s">
        <v>519</v>
      </c>
      <c r="C36" s="41">
        <v>0</v>
      </c>
    </row>
  </sheetData>
  <phoneticPr fontId="7" type="noConversion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Meny</vt:lpstr>
      <vt:lpstr>Skjema</vt:lpstr>
      <vt:lpstr>Kontoplan</vt:lpstr>
      <vt:lpstr>Hjelp og forklaring</vt:lpstr>
      <vt:lpstr>Pivot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Sigve Meling</dc:creator>
  <cp:lastModifiedBy>OAN</cp:lastModifiedBy>
  <cp:revision/>
  <dcterms:created xsi:type="dcterms:W3CDTF">2000-06-06T18:02:39Z</dcterms:created>
  <dcterms:modified xsi:type="dcterms:W3CDTF">2017-03-09T19:23:43Z</dcterms:modified>
</cp:coreProperties>
</file>